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7545" windowHeight="4995" tabRatio="601" activeTab="0"/>
  </bookViews>
  <sheets>
    <sheet name="Model Figure" sheetId="1" r:id="rId1"/>
    <sheet name="Analysis" sheetId="2" r:id="rId2"/>
    <sheet name="Parameters" sheetId="3" r:id="rId3"/>
    <sheet name="Life tables" sheetId="4" r:id="rId4"/>
    <sheet name="Hazard function" sheetId="5" r:id="rId5"/>
    <sheet name="Standard" sheetId="6" r:id="rId6"/>
    <sheet name="NP1" sheetId="7" r:id="rId7"/>
    <sheet name="inc CE plane" sheetId="8" r:id="rId8"/>
    <sheet name="Simulation" sheetId="9" r:id="rId9"/>
    <sheet name="CEA curve" sheetId="10" r:id="rId10"/>
    <sheet name="Sub-group results" sheetId="11" r:id="rId11"/>
    <sheet name="Sub-group CEACs" sheetId="12" r:id="rId12"/>
  </sheets>
  <externalReferences>
    <externalReference r:id="rId15"/>
  </externalReferences>
  <definedNames>
    <definedName name="a" localSheetId="4">'Hazard function'!$C$27</definedName>
    <definedName name="age">'Parameters'!$B$8</definedName>
    <definedName name="ageC">'Parameters'!$B$23</definedName>
    <definedName name="b" localSheetId="4">'Hazard function'!$C$28</definedName>
    <definedName name="c_" localSheetId="4">'Hazard function'!$D$28</definedName>
    <definedName name="cDR">'Parameters'!$B$11</definedName>
    <definedName name="cNP1">'Parameters'!$B$36</definedName>
    <definedName name="cNP2">'Parameters'!$B$37</definedName>
    <definedName name="cons">'Parameters'!$B$22</definedName>
    <definedName name="cPrimary">'Parameters'!$B$32</definedName>
    <definedName name="cRatio">'Simulation'!$Z$1</definedName>
    <definedName name="cRevision">'Parameters'!$B$33</definedName>
    <definedName name="cStandard">'Parameters'!$B$35</definedName>
    <definedName name="cSuccess">'Parameters'!$B$34</definedName>
    <definedName name="cycle" localSheetId="6">'NP1'!$A$6:$A$66</definedName>
    <definedName name="cycle">'Standard'!$A$6:$A$66</definedName>
    <definedName name="d" localSheetId="4">'Hazard function'!$C$29</definedName>
    <definedName name="e" localSheetId="4">'Hazard function'!$D$29</definedName>
    <definedName name="f" localSheetId="4">'Hazard function'!$E$29</definedName>
    <definedName name="g" localSheetId="4">'Hazard function'!$C$30</definedName>
    <definedName name="gamma">'Parameters'!$B$26</definedName>
    <definedName name="h" localSheetId="4">'Hazard function'!$D$30</definedName>
    <definedName name="i" localSheetId="4">'Hazard function'!$E$30</definedName>
    <definedName name="j" localSheetId="4">'Hazard function'!$F$30</definedName>
    <definedName name="k" localSheetId="4">'Hazard function'!$C$31</definedName>
    <definedName name="l" localSheetId="4">'Hazard function'!$D$31</definedName>
    <definedName name="lambda">'Parameters'!$B$25</definedName>
    <definedName name="lifetable">'Life tables'!$C$15:$E$20</definedName>
    <definedName name="lngam">'Parameters'!$B$26</definedName>
    <definedName name="lnlam">'Parameters'!$B$25</definedName>
    <definedName name="m" localSheetId="4">'Hazard function'!$E$31</definedName>
    <definedName name="male">'Parameters'!$B$9</definedName>
    <definedName name="maleC">'Parameters'!$B$24</definedName>
    <definedName name="mr" localSheetId="6">'NP1'!$E$7:$E$66</definedName>
    <definedName name="mr">'Standard'!$E$7:$E$66</definedName>
    <definedName name="n" localSheetId="4">'Hazard function'!$F$31</definedName>
    <definedName name="NP1cost">'NP1'!$M$68</definedName>
    <definedName name="NP1lys">'NP1'!$N$68</definedName>
    <definedName name="NP1qalys">'NP1'!$O$68</definedName>
    <definedName name="np1RR">'NP1'!$C$7:$C$66</definedName>
    <definedName name="NP2cost">#REF!</definedName>
    <definedName name="NP2lys">#REF!</definedName>
    <definedName name="NP2qalys">#REF!</definedName>
    <definedName name="o" localSheetId="4">'Hazard function'!$G$31</definedName>
    <definedName name="oDR">'Parameters'!$B$12</definedName>
    <definedName name="omrPTHR">'Parameters'!$B$16</definedName>
    <definedName name="omrRTHR">'Parameters'!$B$17</definedName>
    <definedName name="p">'Hazard function'!$C$32</definedName>
    <definedName name="_xlnm.Print_Area" localSheetId="2">'Parameters'!$A$1:$S$47</definedName>
    <definedName name="q">'Hazard function'!$D$32</definedName>
    <definedName name="r_">'Hazard function'!$E$32</definedName>
    <definedName name="rrNP1">'Parameters'!$B$27</definedName>
    <definedName name="rrNP2">'Parameters'!$B$28</definedName>
    <definedName name="rrr">'Parameters'!$B$18</definedName>
    <definedName name="s">'Hazard function'!$F$32</definedName>
    <definedName name="standardRR">'Standard'!$C$7:$C$66</definedName>
    <definedName name="STDcost">'Standard'!$M$68</definedName>
    <definedName name="STDlys">'Standard'!$N$68</definedName>
    <definedName name="STDqalys">'Standard'!$O$68</definedName>
    <definedName name="t">'Hazard function'!$G$32</definedName>
    <definedName name="u">'Hazard function'!$H$32</definedName>
    <definedName name="uRevision">'Parameters'!$B$43</definedName>
    <definedName name="uSuccessP">'Parameters'!$B$41</definedName>
    <definedName name="uSuccessR">'Parameters'!$B$42</definedName>
  </definedNames>
  <calcPr fullCalcOnLoad="1"/>
</workbook>
</file>

<file path=xl/comments3.xml><?xml version="1.0" encoding="utf-8"?>
<comments xmlns="http://schemas.openxmlformats.org/spreadsheetml/2006/main">
  <authors>
    <author>Andrew Briggs</author>
  </authors>
  <commentList>
    <comment ref="B3" authorId="0">
      <text>
        <r>
          <rPr>
            <sz val="8"/>
            <rFont val="Tahoma"/>
            <family val="0"/>
          </rPr>
          <t xml:space="preserve">Note that this is the cell that is linked to the 'form' on the &lt;Analysis&gt; sheet where male (returns value 1) or female (returns value 2) is chosen
</t>
        </r>
      </text>
    </comment>
    <comment ref="B32" authorId="0">
      <text>
        <r>
          <rPr>
            <sz val="8"/>
            <rFont val="Tahoma"/>
            <family val="2"/>
          </rPr>
          <t>Note that the cost of the primary procedure is excluded: since both arms have this procedure it is assumed to net out of the incremental analysis.  However, if the model was to be used to estimate lifetime costs of THR it would be important to include.</t>
        </r>
      </text>
    </comment>
    <comment ref="B34" authorId="0">
      <text>
        <r>
          <rPr>
            <sz val="8"/>
            <rFont val="Tahoma"/>
            <family val="2"/>
          </rPr>
          <t>There are assumed to be no ongoing monitoring costs for successful THR.  However, this parameter is included in case users want to change this assumption.</t>
        </r>
      </text>
    </comment>
    <comment ref="D3" authorId="0">
      <text>
        <r>
          <rPr>
            <sz val="8"/>
            <rFont val="Tahoma"/>
            <family val="0"/>
          </rPr>
          <t>'Switch' to control deterministic versus probabilistic analysis:
        0 = deterministic
        1 = probabilistic</t>
        </r>
      </text>
    </comment>
    <comment ref="D6" authorId="0">
      <text>
        <r>
          <rPr>
            <sz val="8"/>
            <rFont val="Tahoma"/>
            <family val="2"/>
          </rPr>
          <t>Assume that distributions evaluated at the mean in deterministic analysis: therefore this column also represents the mean for probabilistic analysis</t>
        </r>
      </text>
    </comment>
    <comment ref="E22" authorId="0">
      <text>
        <r>
          <rPr>
            <b/>
            <sz val="8"/>
            <rFont val="Tahoma"/>
            <family val="0"/>
          </rPr>
          <t xml:space="preserve">Note:
</t>
        </r>
        <r>
          <rPr>
            <sz val="8"/>
            <rFont val="Tahoma"/>
            <family val="2"/>
          </rPr>
          <t>The standard errors are reported here for completeness, but simulations are generated from the &lt;Hazard function&gt; sheet where the covariance is taken into account</t>
        </r>
        <r>
          <rPr>
            <sz val="8"/>
            <rFont val="Tahoma"/>
            <family val="0"/>
          </rPr>
          <t xml:space="preserve">
</t>
        </r>
      </text>
    </comment>
  </commentList>
</comments>
</file>

<file path=xl/comments4.xml><?xml version="1.0" encoding="utf-8"?>
<comments xmlns="http://schemas.openxmlformats.org/spreadsheetml/2006/main">
  <authors>
    <author>Andrew Briggs</author>
  </authors>
  <commentList>
    <comment ref="G1" authorId="0">
      <text>
        <r>
          <rPr>
            <sz val="8"/>
            <rFont val="Tahoma"/>
            <family val="2"/>
          </rPr>
          <t>Taken from "Health Statistics Quarterly 09", published Spring 1999 by the Office of National Statistics (www.statistics.gov.uk)</t>
        </r>
      </text>
    </comment>
  </commentList>
</comments>
</file>

<file path=xl/comments5.xml><?xml version="1.0" encoding="utf-8"?>
<comments xmlns="http://schemas.openxmlformats.org/spreadsheetml/2006/main">
  <authors>
    <author>Andrew Briggs</author>
  </authors>
  <commentList>
    <comment ref="B24" authorId="0">
      <text>
        <r>
          <rPr>
            <b/>
            <sz val="8"/>
            <rFont val="Tahoma"/>
            <family val="0"/>
          </rPr>
          <t>Key to Cholesky decomposition matrix:</t>
        </r>
        <r>
          <rPr>
            <sz val="8"/>
            <rFont val="Tahoma"/>
            <family val="0"/>
          </rPr>
          <t xml:space="preserve">
Cells in the matrix are named:
</t>
        </r>
        <r>
          <rPr>
            <sz val="8"/>
            <rFont val="Courier"/>
            <family val="3"/>
          </rPr>
          <t xml:space="preserve">a
b  c_
d  e  f
g  h  i  j
k  l  m  n  o
</t>
        </r>
        <r>
          <rPr>
            <sz val="8"/>
            <rFont val="Tahoma"/>
            <family val="2"/>
          </rPr>
          <t>(Note the underscores for c_  since 
Excel reserves c as a system variable!)</t>
        </r>
      </text>
    </comment>
  </commentList>
</comments>
</file>

<file path=xl/comments9.xml><?xml version="1.0" encoding="utf-8"?>
<comments xmlns="http://schemas.openxmlformats.org/spreadsheetml/2006/main">
  <authors>
    <author>Andrew Briggs</author>
  </authors>
  <commentList>
    <comment ref="F3" authorId="0">
      <text>
        <r>
          <rPr>
            <sz val="8"/>
            <rFont val="Tahoma"/>
            <family val="2"/>
          </rPr>
          <t>Note that this column is intentiannaly blank -- a space holder for a new parameter to be introduced in the second part of the exercise!</t>
        </r>
        <r>
          <rPr>
            <sz val="8"/>
            <rFont val="Tahoma"/>
            <family val="0"/>
          </rPr>
          <t xml:space="preserve">
</t>
        </r>
      </text>
    </comment>
  </commentList>
</comments>
</file>

<file path=xl/sharedStrings.xml><?xml version="1.0" encoding="utf-8"?>
<sst xmlns="http://schemas.openxmlformats.org/spreadsheetml/2006/main" count="267" uniqueCount="150">
  <si>
    <t>Diagrammatic representation of the Markov Model</t>
  </si>
  <si>
    <t>States of the model in the represented by the ovals, transitions between states represented by the arrows</t>
  </si>
  <si>
    <r>
      <t xml:space="preserve">All transisition probability variables shown in </t>
    </r>
    <r>
      <rPr>
        <b/>
        <sz val="10"/>
        <color indexed="56"/>
        <rFont val="Arial"/>
        <family val="2"/>
      </rPr>
      <t>blue</t>
    </r>
  </si>
  <si>
    <r>
      <t xml:space="preserve">State cost variables shown in </t>
    </r>
    <r>
      <rPr>
        <b/>
        <sz val="10"/>
        <color indexed="10"/>
        <rFont val="Arial"/>
        <family val="0"/>
      </rPr>
      <t>red</t>
    </r>
  </si>
  <si>
    <r>
      <t xml:space="preserve">State utility variables shown in </t>
    </r>
    <r>
      <rPr>
        <b/>
        <sz val="10"/>
        <color indexed="17"/>
        <rFont val="Arial"/>
        <family val="0"/>
      </rPr>
      <t>green</t>
    </r>
  </si>
  <si>
    <t>Note that parameters coloured green are endogenous</t>
  </si>
  <si>
    <t>and so cannot be varied in the sensitivity analysis</t>
  </si>
  <si>
    <t>age</t>
  </si>
  <si>
    <t>Average age of all patients at receipt of primary implant</t>
  </si>
  <si>
    <t>omrPTHR</t>
  </si>
  <si>
    <t>omrRTHR</t>
  </si>
  <si>
    <t>rrr</t>
  </si>
  <si>
    <t>cPrimary</t>
  </si>
  <si>
    <t>cRevision</t>
  </si>
  <si>
    <t>cSuccess</t>
  </si>
  <si>
    <t>Cost of one cycle in a 'success' state (primary or revision)</t>
  </si>
  <si>
    <t>Utility of Markov states per cycle</t>
  </si>
  <si>
    <t>cDR</t>
  </si>
  <si>
    <t>Cost discount rate</t>
  </si>
  <si>
    <t>oDR</t>
  </si>
  <si>
    <t>Outcome discount rate</t>
  </si>
  <si>
    <t>Cost</t>
  </si>
  <si>
    <t>QALYs</t>
  </si>
  <si>
    <t>Cycle</t>
  </si>
  <si>
    <t>Death risk</t>
  </si>
  <si>
    <t>PrimaryTHR</t>
  </si>
  <si>
    <t>SuccessP</t>
  </si>
  <si>
    <t>RevisionTHR</t>
  </si>
  <si>
    <t>SuccessR</t>
  </si>
  <si>
    <t>Death</t>
  </si>
  <si>
    <t>Life-years</t>
  </si>
  <si>
    <t>Note that parameters coloured red are linked to the</t>
  </si>
  <si>
    <t>All other parameters are left deterministic</t>
  </si>
  <si>
    <t>'live' value</t>
  </si>
  <si>
    <t>se</t>
  </si>
  <si>
    <t>alpha</t>
  </si>
  <si>
    <t>beta</t>
  </si>
  <si>
    <t>distribution</t>
  </si>
  <si>
    <t xml:space="preserve"> </t>
  </si>
  <si>
    <t>Gamma</t>
  </si>
  <si>
    <t>Description</t>
  </si>
  <si>
    <t>Trial</t>
  </si>
  <si>
    <t>STOCHASTIC PARAMETERS</t>
  </si>
  <si>
    <t>COST-EFFECTIVENESS RESULTS</t>
  </si>
  <si>
    <t>male</t>
  </si>
  <si>
    <t>explanatory variables</t>
  </si>
  <si>
    <t>hazard ratio</t>
  </si>
  <si>
    <t>coefficient</t>
  </si>
  <si>
    <t>z</t>
  </si>
  <si>
    <t>Covariance matrix</t>
  </si>
  <si>
    <t>ageC</t>
  </si>
  <si>
    <t>Cholesky decomposition</t>
  </si>
  <si>
    <t>Tz</t>
  </si>
  <si>
    <t>Random variables</t>
  </si>
  <si>
    <t>LogNormal</t>
  </si>
  <si>
    <t>uSuccessP</t>
  </si>
  <si>
    <t>uSuccessR</t>
  </si>
  <si>
    <t>uRevision</t>
  </si>
  <si>
    <t>Resource cost parameters</t>
  </si>
  <si>
    <t>cRatio</t>
  </si>
  <si>
    <t>35-44</t>
  </si>
  <si>
    <t>45-54</t>
  </si>
  <si>
    <t>55-64</t>
  </si>
  <si>
    <t>65-74</t>
  </si>
  <si>
    <t>75-84</t>
  </si>
  <si>
    <t>85 and over</t>
  </si>
  <si>
    <t>Males</t>
  </si>
  <si>
    <t>Females</t>
  </si>
  <si>
    <t>Cost of one cycle in the Revision THR state (national reference costs for revision hip or knee)</t>
  </si>
  <si>
    <t>Beta</t>
  </si>
  <si>
    <t>mu + Tz</t>
  </si>
  <si>
    <t>Utility score for having had a successful Primary THR</t>
  </si>
  <si>
    <t>Utility score for having a successful Revision THR</t>
  </si>
  <si>
    <t>Utility score during the revision period</t>
  </si>
  <si>
    <t>Age</t>
  </si>
  <si>
    <t>Death Rates (per 1000 population per year) by age and sex</t>
  </si>
  <si>
    <t>Yearly transition probabilities by age and sex</t>
  </si>
  <si>
    <t>Index</t>
  </si>
  <si>
    <t>Model for standard prosthesis</t>
  </si>
  <si>
    <t>Revision risk</t>
  </si>
  <si>
    <t>Standard Prosthesis</t>
  </si>
  <si>
    <t>deterministic</t>
  </si>
  <si>
    <t>Sex indicator (0 for female, 1 for male)</t>
  </si>
  <si>
    <t>Parameters</t>
  </si>
  <si>
    <r>
      <t xml:space="preserve">See </t>
    </r>
    <r>
      <rPr>
        <b/>
        <i/>
        <sz val="10"/>
        <rFont val="Arial"/>
        <family val="0"/>
      </rPr>
      <t>&lt;Parameters&gt;</t>
    </r>
    <r>
      <rPr>
        <sz val="10"/>
        <rFont val="Arial"/>
        <family val="0"/>
      </rPr>
      <t xml:space="preserve"> page for definitions</t>
    </r>
  </si>
  <si>
    <t>Operative mortality rate following primary THR</t>
  </si>
  <si>
    <t>Operative mortality rate following revision THR</t>
  </si>
  <si>
    <t>NP1</t>
  </si>
  <si>
    <t>NP2</t>
  </si>
  <si>
    <t>Relative risk of revision for new prosthesis 1 compared to standard</t>
  </si>
  <si>
    <t>Re-revision risk (assumed to be constant)</t>
  </si>
  <si>
    <t>rrNP1</t>
  </si>
  <si>
    <t>maleC</t>
  </si>
  <si>
    <t>cons</t>
  </si>
  <si>
    <t>Constant in survival analysis for baseline hazard</t>
  </si>
  <si>
    <t>Age coefficient in survival analysis for baseline hazard</t>
  </si>
  <si>
    <t>Male coefficient in survival analysis for baseline hazard</t>
  </si>
  <si>
    <t>cNP1</t>
  </si>
  <si>
    <t>Cost of new prosthesis 1</t>
  </si>
  <si>
    <t>lngamma</t>
  </si>
  <si>
    <t>Modelling the hazard function for prosthesis failure</t>
  </si>
  <si>
    <t>Probabilistic?</t>
  </si>
  <si>
    <t>Check</t>
  </si>
  <si>
    <t>Cost of a primary THR procedure</t>
  </si>
  <si>
    <t>cStandard</t>
  </si>
  <si>
    <t>Cost of standard prosthesis</t>
  </si>
  <si>
    <t>Standard</t>
  </si>
  <si>
    <t>Net monetary benefits</t>
  </si>
  <si>
    <t>Cost-effective?</t>
  </si>
  <si>
    <t>Acceptability curves</t>
  </si>
  <si>
    <t>Step 1: Choose male or female</t>
  </si>
  <si>
    <t>Step 2: Enter age of patient</t>
  </si>
  <si>
    <t>Patient age</t>
  </si>
  <si>
    <t>(enter value between 40 and 90 years)</t>
  </si>
  <si>
    <t>Cost-effectiveness of Total Hip Replacement</t>
  </si>
  <si>
    <t>Prosthesis</t>
  </si>
  <si>
    <t>per QALY</t>
  </si>
  <si>
    <t>Results (probabilistic)</t>
  </si>
  <si>
    <t>Results (deterministic)</t>
  </si>
  <si>
    <t>ICERs:</t>
  </si>
  <si>
    <t>NP1vStd</t>
  </si>
  <si>
    <t>lambda</t>
  </si>
  <si>
    <t>Lambda parameter survival analysis (depends on chosen mix of above coefficients)</t>
  </si>
  <si>
    <t>gamma</t>
  </si>
  <si>
    <t>Weibull parameters</t>
  </si>
  <si>
    <t>Transition probabiliites</t>
  </si>
  <si>
    <t>STDcost</t>
  </si>
  <si>
    <t>STDlys</t>
  </si>
  <si>
    <t>STDqalys</t>
  </si>
  <si>
    <t>NP1cost</t>
  </si>
  <si>
    <t>NP1lys</t>
  </si>
  <si>
    <t>NP1qalys</t>
  </si>
  <si>
    <t>standard error</t>
  </si>
  <si>
    <t>probabilistic</t>
  </si>
  <si>
    <t>Ancilliary parameter in Weibull distribution</t>
  </si>
  <si>
    <r>
      <t xml:space="preserve">Revision rates for prostheses (see </t>
    </r>
    <r>
      <rPr>
        <b/>
        <i/>
        <sz val="10"/>
        <color indexed="18"/>
        <rFont val="Arial"/>
        <family val="2"/>
      </rPr>
      <t>&lt;Hazard function&gt;</t>
    </r>
    <r>
      <rPr>
        <i/>
        <sz val="10"/>
        <color indexed="18"/>
        <rFont val="Arial"/>
        <family val="2"/>
      </rPr>
      <t xml:space="preserve"> for details)</t>
    </r>
  </si>
  <si>
    <r>
      <t>Transition probability variables</t>
    </r>
    <r>
      <rPr>
        <sz val="10"/>
        <color indexed="18"/>
        <rFont val="Arial"/>
        <family val="0"/>
      </rPr>
      <t xml:space="preserve"> (see diagram on page </t>
    </r>
    <r>
      <rPr>
        <b/>
        <i/>
        <sz val="10"/>
        <color indexed="18"/>
        <rFont val="Arial"/>
        <family val="0"/>
      </rPr>
      <t>&lt;Model Figure&gt;</t>
    </r>
    <r>
      <rPr>
        <sz val="10"/>
        <color indexed="18"/>
        <rFont val="Arial"/>
        <family val="0"/>
      </rPr>
      <t xml:space="preserve"> for details)</t>
    </r>
  </si>
  <si>
    <t>Name</t>
  </si>
  <si>
    <t>Probabilistic Sensitivity Analysis only</t>
  </si>
  <si>
    <t>Model for first new prosthesis</t>
  </si>
  <si>
    <t>First New Prosthesis</t>
  </si>
  <si>
    <t>Correlation matrix</t>
  </si>
  <si>
    <t>probabilistic sensitivity analysis</t>
  </si>
  <si>
    <t>State costs</t>
  </si>
  <si>
    <t>Utilities for health states</t>
  </si>
  <si>
    <t>Incremental</t>
  </si>
  <si>
    <t>NP1(inc)</t>
  </si>
  <si>
    <t>difference</t>
  </si>
  <si>
    <t>Sub-group analysis results</t>
  </si>
  <si>
    <t>CEACs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</si>
</sst>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mm\ d\,\ yyyy"/>
    <numFmt numFmtId="171" formatCode="&quot;£&quot;#,##0"/>
    <numFmt numFmtId="172" formatCode="0.000"/>
    <numFmt numFmtId="173" formatCode="0.0%"/>
    <numFmt numFmtId="174" formatCode="0.00000000"/>
    <numFmt numFmtId="175" formatCode="0.0000000"/>
    <numFmt numFmtId="176" formatCode="0.000000"/>
    <numFmt numFmtId="177" formatCode="0.00000"/>
    <numFmt numFmtId="178" formatCode="0.0000"/>
    <numFmt numFmtId="179" formatCode="_-* #,##0.0_-;\-* #,##0.0_-;_-* &quot;-&quot;??_-;_-@_-"/>
    <numFmt numFmtId="180" formatCode="_-* #,##0_-;\-* #,##0_-;_-* &quot;-&quot;??_-;_-@_-"/>
    <numFmt numFmtId="181" formatCode="0.0"/>
    <numFmt numFmtId="182" formatCode="_-&quot;£&quot;* #,##0.0_-;\-&quot;£&quot;* #,##0.0_-;_-&quot;£&quot;* &quot;-&quot;??_-;_-@_-"/>
    <numFmt numFmtId="183" formatCode="_-&quot;£&quot;* #,##0_-;\-&quot;£&quot;* #,##0_-;_-&quot;£&quot;* &quot;-&quot;??_-;_-@_-"/>
    <numFmt numFmtId="184" formatCode="_-&quot;£&quot;* #,##0.000_-;\-&quot;£&quot;* #,##0.000_-;_-&quot;£&quot;* &quot;-&quot;??_-;_-@_-"/>
    <numFmt numFmtId="185" formatCode="_-&quot;£&quot;* #,##0.0000_-;\-&quot;£&quot;* #,##0.0000_-;_-&quot;£&quot;* &quot;-&quot;??_-;_-@_-"/>
    <numFmt numFmtId="186" formatCode="0.000E+00"/>
    <numFmt numFmtId="187" formatCode="0.0E+00"/>
    <numFmt numFmtId="188" formatCode="_-* #,##0.000_-;\-* #,##0.000_-;_-* &quot;-&quot;??_-;_-@_-"/>
    <numFmt numFmtId="189" formatCode="_-* #,##0.0000_-;\-* #,##0.0000_-;_-* &quot;-&quot;??_-;_-@_-"/>
    <numFmt numFmtId="190" formatCode="_-* #,##0.00000_-;\-* #,##0.00000_-;_-* &quot;-&quot;??_-;_-@_-"/>
    <numFmt numFmtId="191" formatCode="0.000%"/>
    <numFmt numFmtId="192" formatCode="#,##0.00_ ;\-#,##0.00\ "/>
    <numFmt numFmtId="193" formatCode="#,##0_ ;\-#,##0\ "/>
    <numFmt numFmtId="194" formatCode="0.000000000"/>
    <numFmt numFmtId="195" formatCode="0.0000000000"/>
    <numFmt numFmtId="196" formatCode="0.00000000000"/>
    <numFmt numFmtId="197" formatCode="0.000000000000"/>
    <numFmt numFmtId="198" formatCode="&quot;£&quot;#,##0.0;\-&quot;£&quot;#,##0.0"/>
    <numFmt numFmtId="199" formatCode="_-* #,##0.00000_-;\-* #,##0.00000_-;_-* &quot;-&quot;?????_-;_-@_-"/>
    <numFmt numFmtId="200" formatCode="0.00_ ;\-0.00\ "/>
    <numFmt numFmtId="201" formatCode="_-* #,##0.000000_-;\-* #,##0.000000_-;_-* &quot;-&quot;??_-;_-@_-"/>
    <numFmt numFmtId="202" formatCode="0E+00"/>
  </numFmts>
  <fonts count="40">
    <font>
      <sz val="10"/>
      <name val="Arial"/>
      <family val="0"/>
    </font>
    <font>
      <b/>
      <sz val="10"/>
      <name val="Arial"/>
      <family val="0"/>
    </font>
    <font>
      <i/>
      <sz val="10"/>
      <name val="Arial"/>
      <family val="0"/>
    </font>
    <font>
      <b/>
      <i/>
      <sz val="10"/>
      <name val="Arial"/>
      <family val="0"/>
    </font>
    <font>
      <b/>
      <sz val="12"/>
      <color indexed="18"/>
      <name val="Arial"/>
      <family val="2"/>
    </font>
    <font>
      <i/>
      <sz val="10"/>
      <color indexed="18"/>
      <name val="Arial"/>
      <family val="2"/>
    </font>
    <font>
      <b/>
      <sz val="12"/>
      <color indexed="18"/>
      <name val="Arial Rounded MT Bold"/>
      <family val="2"/>
    </font>
    <font>
      <sz val="10"/>
      <color indexed="18"/>
      <name val="Arial"/>
      <family val="0"/>
    </font>
    <font>
      <sz val="8"/>
      <color indexed="10"/>
      <name val="Arial"/>
      <family val="2"/>
    </font>
    <font>
      <sz val="8"/>
      <color indexed="17"/>
      <name val="Arial"/>
      <family val="2"/>
    </font>
    <font>
      <b/>
      <sz val="10"/>
      <color indexed="18"/>
      <name val="Arial"/>
      <family val="0"/>
    </font>
    <font>
      <b/>
      <sz val="10"/>
      <color indexed="10"/>
      <name val="Arial"/>
      <family val="0"/>
    </font>
    <font>
      <b/>
      <sz val="10"/>
      <color indexed="17"/>
      <name val="Arial"/>
      <family val="0"/>
    </font>
    <font>
      <b/>
      <sz val="12"/>
      <color indexed="32"/>
      <name val="Arial"/>
      <family val="2"/>
    </font>
    <font>
      <b/>
      <sz val="10"/>
      <color indexed="32"/>
      <name val="Arial"/>
      <family val="2"/>
    </font>
    <font>
      <sz val="10"/>
      <color indexed="9"/>
      <name val="Arial"/>
      <family val="0"/>
    </font>
    <font>
      <sz val="10"/>
      <color indexed="19"/>
      <name val="Arial"/>
      <family val="2"/>
    </font>
    <font>
      <sz val="8"/>
      <color indexed="56"/>
      <name val="Arial"/>
      <family val="2"/>
    </font>
    <font>
      <b/>
      <sz val="10"/>
      <color indexed="56"/>
      <name val="Arial"/>
      <family val="2"/>
    </font>
    <font>
      <sz val="10"/>
      <color indexed="8"/>
      <name val="Arial"/>
      <family val="2"/>
    </font>
    <font>
      <b/>
      <i/>
      <sz val="10"/>
      <color indexed="18"/>
      <name val="Arial"/>
      <family val="0"/>
    </font>
    <font>
      <sz val="10"/>
      <color indexed="10"/>
      <name val="Arial"/>
      <family val="2"/>
    </font>
    <font>
      <sz val="10"/>
      <color indexed="16"/>
      <name val="Arial"/>
      <family val="2"/>
    </font>
    <font>
      <sz val="9.25"/>
      <name val="Arial"/>
      <family val="0"/>
    </font>
    <font>
      <b/>
      <sz val="18.5"/>
      <name val="Arial"/>
      <family val="2"/>
    </font>
    <font>
      <sz val="14.75"/>
      <name val="Arial"/>
      <family val="2"/>
    </font>
    <font>
      <b/>
      <sz val="12"/>
      <name val="Arial"/>
      <family val="2"/>
    </font>
    <font>
      <u val="single"/>
      <sz val="10"/>
      <color indexed="12"/>
      <name val="Arial"/>
      <family val="0"/>
    </font>
    <font>
      <u val="single"/>
      <sz val="10"/>
      <color indexed="36"/>
      <name val="Arial"/>
      <family val="0"/>
    </font>
    <font>
      <b/>
      <sz val="10"/>
      <color indexed="9"/>
      <name val="Arial"/>
      <family val="2"/>
    </font>
    <font>
      <sz val="10"/>
      <color indexed="17"/>
      <name val="Arial"/>
      <family val="2"/>
    </font>
    <font>
      <sz val="10"/>
      <color indexed="22"/>
      <name val="Arial"/>
      <family val="2"/>
    </font>
    <font>
      <sz val="8"/>
      <name val="Tahoma"/>
      <family val="2"/>
    </font>
    <font>
      <sz val="8"/>
      <name val="Arial"/>
      <family val="2"/>
    </font>
    <font>
      <i/>
      <sz val="8"/>
      <name val="Arial"/>
      <family val="2"/>
    </font>
    <font>
      <b/>
      <sz val="10"/>
      <color indexed="16"/>
      <name val="Arial"/>
      <family val="2"/>
    </font>
    <font>
      <sz val="14"/>
      <name val="Arial"/>
      <family val="2"/>
    </font>
    <font>
      <b/>
      <sz val="8"/>
      <name val="Tahoma"/>
      <family val="0"/>
    </font>
    <font>
      <sz val="8"/>
      <name val="Courier"/>
      <family val="3"/>
    </font>
    <font>
      <b/>
      <sz val="8"/>
      <name val="Arial"/>
      <family val="2"/>
    </font>
  </fonts>
  <fills count="12">
    <fill>
      <patternFill/>
    </fill>
    <fill>
      <patternFill patternType="gray125"/>
    </fill>
    <fill>
      <patternFill patternType="solid">
        <fgColor indexed="22"/>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7">
    <border>
      <left/>
      <right/>
      <top/>
      <bottom/>
      <diagonal/>
    </border>
    <border>
      <left>
        <color indexed="63"/>
      </left>
      <right>
        <color indexed="63"/>
      </right>
      <top>
        <color indexed="63"/>
      </top>
      <bottom style="thin"/>
    </border>
    <border>
      <left style="thin">
        <color indexed="17"/>
      </left>
      <right style="thin">
        <color indexed="17"/>
      </right>
      <top style="thin">
        <color indexed="17"/>
      </top>
      <bottom style="thin">
        <color indexed="17"/>
      </bottom>
    </border>
    <border>
      <left style="thin">
        <color indexed="22"/>
      </left>
      <right style="thin">
        <color indexed="22"/>
      </right>
      <top style="thin">
        <color indexed="22"/>
      </top>
      <bottom style="thin">
        <color indexed="22"/>
      </bottom>
    </border>
    <border>
      <left style="medium">
        <color indexed="16"/>
      </left>
      <right>
        <color indexed="63"/>
      </right>
      <top style="medium">
        <color indexed="16"/>
      </top>
      <bottom style="medium">
        <color indexed="16"/>
      </bottom>
    </border>
    <border>
      <left>
        <color indexed="63"/>
      </left>
      <right style="medium">
        <color indexed="16"/>
      </right>
      <top style="medium">
        <color indexed="16"/>
      </top>
      <bottom style="medium">
        <color indexed="16"/>
      </bottom>
    </border>
    <border>
      <left>
        <color indexed="63"/>
      </left>
      <right>
        <color indexed="63"/>
      </right>
      <top>
        <color indexed="63"/>
      </top>
      <bottom style="thin">
        <color indexed="3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171" fontId="0" fillId="0" borderId="0" xfId="0" applyNumberFormat="1" applyAlignment="1">
      <alignment/>
    </xf>
    <xf numFmtId="0" fontId="16" fillId="0" borderId="0" xfId="0" applyFont="1" applyAlignment="1">
      <alignment/>
    </xf>
    <xf numFmtId="9" fontId="0" fillId="0" borderId="0" xfId="22" applyAlignment="1">
      <alignment/>
    </xf>
    <xf numFmtId="2" fontId="0" fillId="0" borderId="0" xfId="0" applyNumberFormat="1" applyAlignment="1">
      <alignment/>
    </xf>
    <xf numFmtId="0" fontId="0" fillId="0" borderId="0" xfId="0" applyFill="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10" fillId="0" borderId="0" xfId="0" applyFont="1" applyAlignment="1">
      <alignment/>
    </xf>
    <xf numFmtId="0" fontId="12" fillId="0" borderId="0" xfId="0" applyFont="1" applyAlignment="1">
      <alignment/>
    </xf>
    <xf numFmtId="0" fontId="16" fillId="0" borderId="0" xfId="0" applyFont="1" applyBorder="1" applyAlignment="1">
      <alignment horizontal="centerContinuous"/>
    </xf>
    <xf numFmtId="0" fontId="0" fillId="0" borderId="0" xfId="0" applyFill="1" applyBorder="1" applyAlignment="1">
      <alignment horizontal="centerContinuous"/>
    </xf>
    <xf numFmtId="0" fontId="0" fillId="0" borderId="0" xfId="0" applyBorder="1" applyAlignment="1">
      <alignment horizontal="centerContinuous"/>
    </xf>
    <xf numFmtId="0" fontId="1" fillId="0" borderId="0" xfId="0" applyFont="1" applyAlignment="1">
      <alignment/>
    </xf>
    <xf numFmtId="0" fontId="10" fillId="0" borderId="0" xfId="0" applyFont="1" applyAlignment="1">
      <alignment/>
    </xf>
    <xf numFmtId="0" fontId="19" fillId="0" borderId="0" xfId="0" applyFont="1" applyAlignment="1">
      <alignment/>
    </xf>
    <xf numFmtId="0" fontId="1" fillId="0" borderId="1" xfId="0" applyFont="1" applyBorder="1" applyAlignment="1">
      <alignment horizontal="centerContinuous"/>
    </xf>
    <xf numFmtId="0" fontId="0" fillId="0" borderId="1" xfId="0" applyBorder="1" applyAlignment="1">
      <alignment horizontal="centerContinuous"/>
    </xf>
    <xf numFmtId="180" fontId="0" fillId="0" borderId="0" xfId="15" applyNumberFormat="1" applyAlignment="1">
      <alignment/>
    </xf>
    <xf numFmtId="10" fontId="0" fillId="0" borderId="0" xfId="22" applyNumberFormat="1" applyAlignment="1">
      <alignment/>
    </xf>
    <xf numFmtId="10" fontId="1" fillId="0" borderId="0" xfId="22" applyNumberFormat="1" applyFont="1" applyAlignment="1">
      <alignment/>
    </xf>
    <xf numFmtId="1" fontId="0" fillId="0" borderId="0" xfId="0" applyNumberFormat="1" applyAlignment="1">
      <alignment/>
    </xf>
    <xf numFmtId="180" fontId="0" fillId="0" borderId="0" xfId="0" applyNumberFormat="1" applyAlignment="1">
      <alignment/>
    </xf>
    <xf numFmtId="183" fontId="0" fillId="0" borderId="0" xfId="17" applyNumberFormat="1" applyAlignment="1">
      <alignment/>
    </xf>
    <xf numFmtId="0" fontId="0" fillId="0" borderId="0" xfId="0" applyFill="1" applyBorder="1" applyAlignment="1">
      <alignment/>
    </xf>
    <xf numFmtId="9" fontId="12" fillId="0" borderId="0" xfId="15" applyNumberFormat="1" applyFont="1" applyAlignment="1">
      <alignment/>
    </xf>
    <xf numFmtId="10" fontId="0" fillId="0" borderId="0" xfId="0" applyNumberFormat="1" applyAlignment="1">
      <alignment/>
    </xf>
    <xf numFmtId="183" fontId="21" fillId="0" borderId="0" xfId="0" applyNumberFormat="1" applyFont="1" applyFill="1" applyBorder="1" applyAlignment="1">
      <alignment/>
    </xf>
    <xf numFmtId="0" fontId="22" fillId="0" borderId="0" xfId="0" applyFont="1" applyAlignment="1">
      <alignment/>
    </xf>
    <xf numFmtId="10" fontId="22" fillId="0" borderId="0" xfId="22" applyNumberFormat="1" applyFont="1" applyAlignment="1">
      <alignment/>
    </xf>
    <xf numFmtId="183" fontId="22" fillId="0" borderId="0" xfId="17" applyNumberFormat="1" applyFont="1" applyAlignment="1">
      <alignment/>
    </xf>
    <xf numFmtId="2" fontId="22" fillId="0" borderId="0" xfId="0" applyNumberFormat="1" applyFont="1" applyAlignment="1">
      <alignment/>
    </xf>
    <xf numFmtId="1" fontId="22" fillId="0" borderId="0" xfId="0" applyNumberFormat="1" applyFont="1" applyAlignment="1">
      <alignment/>
    </xf>
    <xf numFmtId="172" fontId="0" fillId="0" borderId="0" xfId="0" applyNumberFormat="1" applyAlignment="1">
      <alignment/>
    </xf>
    <xf numFmtId="0" fontId="0" fillId="2" borderId="0" xfId="0" applyFill="1" applyAlignment="1">
      <alignment/>
    </xf>
    <xf numFmtId="178" fontId="0" fillId="0" borderId="0" xfId="0" applyNumberFormat="1" applyAlignment="1">
      <alignment/>
    </xf>
    <xf numFmtId="0" fontId="26" fillId="0" borderId="0" xfId="0" applyFont="1" applyAlignment="1">
      <alignment/>
    </xf>
    <xf numFmtId="0" fontId="1" fillId="0" borderId="0" xfId="0" applyFont="1" applyAlignment="1">
      <alignment/>
    </xf>
    <xf numFmtId="178" fontId="26" fillId="0" borderId="0" xfId="0" applyNumberFormat="1" applyFont="1" applyAlignment="1">
      <alignment/>
    </xf>
    <xf numFmtId="11" fontId="0" fillId="0" borderId="0" xfId="0" applyNumberFormat="1" applyAlignment="1">
      <alignment/>
    </xf>
    <xf numFmtId="10" fontId="0" fillId="0" borderId="0" xfId="22" applyNumberFormat="1" applyBorder="1" applyAlignment="1">
      <alignment/>
    </xf>
    <xf numFmtId="1" fontId="19" fillId="0" borderId="0" xfId="15" applyNumberFormat="1" applyFont="1" applyAlignment="1">
      <alignment/>
    </xf>
    <xf numFmtId="189" fontId="0" fillId="0" borderId="0" xfId="15" applyNumberFormat="1" applyAlignment="1">
      <alignment/>
    </xf>
    <xf numFmtId="0" fontId="19" fillId="2" borderId="0" xfId="0" applyFont="1" applyFill="1" applyAlignment="1">
      <alignment/>
    </xf>
    <xf numFmtId="43" fontId="22" fillId="0" borderId="0" xfId="22" applyNumberFormat="1" applyFont="1" applyAlignment="1">
      <alignment/>
    </xf>
    <xf numFmtId="2" fontId="19" fillId="0" borderId="0" xfId="22" applyNumberFormat="1" applyFont="1" applyAlignment="1">
      <alignment/>
    </xf>
    <xf numFmtId="2" fontId="19" fillId="0" borderId="0" xfId="0" applyNumberFormat="1" applyFont="1" applyAlignment="1">
      <alignment/>
    </xf>
    <xf numFmtId="172" fontId="19" fillId="0" borderId="0" xfId="0" applyNumberFormat="1" applyFont="1" applyAlignment="1">
      <alignment/>
    </xf>
    <xf numFmtId="2" fontId="5" fillId="0" borderId="0" xfId="0" applyNumberFormat="1" applyFont="1" applyAlignment="1">
      <alignment/>
    </xf>
    <xf numFmtId="0" fontId="1" fillId="0" borderId="0" xfId="0" applyFont="1" applyAlignment="1">
      <alignment horizontal="center"/>
    </xf>
    <xf numFmtId="0" fontId="1" fillId="0" borderId="0" xfId="0" applyFont="1" applyAlignment="1" quotePrefix="1">
      <alignment horizontal="center"/>
    </xf>
    <xf numFmtId="0" fontId="0" fillId="0" borderId="0" xfId="0" applyAlignment="1">
      <alignment horizontal="right"/>
    </xf>
    <xf numFmtId="43" fontId="0" fillId="0" borderId="0" xfId="15" applyAlignment="1">
      <alignment/>
    </xf>
    <xf numFmtId="178" fontId="1" fillId="0" borderId="0" xfId="0" applyNumberFormat="1" applyFont="1" applyAlignment="1">
      <alignment/>
    </xf>
    <xf numFmtId="0" fontId="0" fillId="0" borderId="0" xfId="0" applyFont="1" applyAlignment="1">
      <alignment/>
    </xf>
    <xf numFmtId="180" fontId="0" fillId="0" borderId="0" xfId="15" applyNumberFormat="1" applyFont="1" applyAlignment="1">
      <alignment/>
    </xf>
    <xf numFmtId="173" fontId="0" fillId="0" borderId="0" xfId="22" applyNumberFormat="1" applyAlignment="1">
      <alignment/>
    </xf>
    <xf numFmtId="178" fontId="22" fillId="0" borderId="0" xfId="0" applyNumberFormat="1" applyFont="1" applyAlignment="1">
      <alignment/>
    </xf>
    <xf numFmtId="178" fontId="30" fillId="0" borderId="0" xfId="0" applyNumberFormat="1" applyFont="1" applyAlignment="1">
      <alignment/>
    </xf>
    <xf numFmtId="2" fontId="30" fillId="0" borderId="0" xfId="0" applyNumberFormat="1" applyFont="1" applyAlignment="1">
      <alignment/>
    </xf>
    <xf numFmtId="0" fontId="30" fillId="0" borderId="0" xfId="0" applyFont="1" applyAlignment="1">
      <alignment/>
    </xf>
    <xf numFmtId="0" fontId="22" fillId="0" borderId="0" xfId="0" applyFont="1" applyFill="1" applyBorder="1" applyAlignment="1">
      <alignment/>
    </xf>
    <xf numFmtId="0" fontId="22" fillId="0" borderId="0" xfId="0" applyFont="1" applyFill="1" applyBorder="1" applyAlignment="1">
      <alignment horizontal="center"/>
    </xf>
    <xf numFmtId="0" fontId="22" fillId="0" borderId="0" xfId="0" applyFont="1" applyFill="1" applyAlignment="1">
      <alignment/>
    </xf>
    <xf numFmtId="0" fontId="22" fillId="0" borderId="0" xfId="0" applyFont="1" applyBorder="1" applyAlignment="1">
      <alignment horizontal="centerContinuous"/>
    </xf>
    <xf numFmtId="0" fontId="22" fillId="0" borderId="0" xfId="0" applyFont="1" applyFill="1" applyBorder="1" applyAlignment="1">
      <alignment horizontal="centerContinuous"/>
    </xf>
    <xf numFmtId="0" fontId="22" fillId="0" borderId="0" xfId="0" applyFont="1" applyBorder="1" applyAlignment="1">
      <alignment/>
    </xf>
    <xf numFmtId="0" fontId="30" fillId="0" borderId="0" xfId="0" applyFont="1" applyFill="1" applyBorder="1" applyAlignment="1">
      <alignment/>
    </xf>
    <xf numFmtId="0" fontId="30" fillId="0" borderId="0" xfId="0" applyFont="1" applyFill="1" applyBorder="1" applyAlignment="1">
      <alignment horizontal="center"/>
    </xf>
    <xf numFmtId="0" fontId="30" fillId="0" borderId="0" xfId="0" applyFont="1" applyBorder="1" applyAlignment="1">
      <alignment/>
    </xf>
    <xf numFmtId="177" fontId="0" fillId="0" borderId="0" xfId="0" applyNumberFormat="1" applyAlignment="1">
      <alignment/>
    </xf>
    <xf numFmtId="43" fontId="19" fillId="0" borderId="0" xfId="15" applyFont="1" applyAlignment="1">
      <alignment/>
    </xf>
    <xf numFmtId="200" fontId="0" fillId="0" borderId="0" xfId="15" applyNumberFormat="1" applyAlignment="1">
      <alignment/>
    </xf>
    <xf numFmtId="200" fontId="10" fillId="0" borderId="0" xfId="15" applyNumberFormat="1" applyFont="1" applyAlignment="1">
      <alignment/>
    </xf>
    <xf numFmtId="0" fontId="1" fillId="0" borderId="0" xfId="0" applyFont="1" applyAlignment="1">
      <alignment horizontal="left"/>
    </xf>
    <xf numFmtId="0" fontId="1" fillId="0" borderId="0" xfId="0" applyFont="1" applyAlignment="1">
      <alignment horizontal="right"/>
    </xf>
    <xf numFmtId="10" fontId="1" fillId="0" borderId="0" xfId="22" applyNumberFormat="1" applyFont="1" applyAlignment="1">
      <alignment horizontal="center"/>
    </xf>
    <xf numFmtId="178" fontId="1" fillId="0" borderId="0" xfId="0" applyNumberFormat="1" applyFont="1" applyAlignment="1">
      <alignment horizontal="center"/>
    </xf>
    <xf numFmtId="183" fontId="0" fillId="0" borderId="0" xfId="17" applyNumberFormat="1"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Continuous"/>
    </xf>
    <xf numFmtId="0" fontId="0" fillId="0" borderId="0" xfId="0" applyFont="1" applyFill="1" applyBorder="1" applyAlignment="1">
      <alignment horizontal="centerContinuous"/>
    </xf>
    <xf numFmtId="43" fontId="0" fillId="0" borderId="0" xfId="15" applyFont="1" applyAlignment="1">
      <alignment/>
    </xf>
    <xf numFmtId="200" fontId="0" fillId="0" borderId="0" xfId="15" applyNumberFormat="1" applyFont="1" applyAlignment="1">
      <alignment/>
    </xf>
    <xf numFmtId="0" fontId="31" fillId="2" borderId="0" xfId="0" applyFont="1" applyFill="1" applyAlignment="1">
      <alignment/>
    </xf>
    <xf numFmtId="0" fontId="0" fillId="3" borderId="0" xfId="0" applyFill="1" applyBorder="1" applyAlignment="1">
      <alignment/>
    </xf>
    <xf numFmtId="0" fontId="29" fillId="4" borderId="0" xfId="0" applyFont="1" applyFill="1" applyBorder="1" applyAlignment="1">
      <alignment/>
    </xf>
    <xf numFmtId="0" fontId="0" fillId="4" borderId="0" xfId="0" applyFill="1" applyBorder="1" applyAlignment="1">
      <alignment/>
    </xf>
    <xf numFmtId="0" fontId="0" fillId="5" borderId="0" xfId="0" applyFill="1" applyBorder="1" applyAlignment="1">
      <alignment/>
    </xf>
    <xf numFmtId="0" fontId="0" fillId="6" borderId="2" xfId="0" applyFill="1" applyBorder="1" applyAlignment="1">
      <alignment/>
    </xf>
    <xf numFmtId="0" fontId="33" fillId="5" borderId="0" xfId="0" applyFont="1" applyFill="1" applyBorder="1" applyAlignment="1">
      <alignment/>
    </xf>
    <xf numFmtId="0" fontId="34" fillId="5" borderId="0" xfId="0" applyFont="1" applyFill="1" applyBorder="1" applyAlignment="1">
      <alignment/>
    </xf>
    <xf numFmtId="0" fontId="29" fillId="7" borderId="0" xfId="0" applyFont="1" applyFill="1" applyBorder="1" applyAlignment="1">
      <alignment/>
    </xf>
    <xf numFmtId="0" fontId="29" fillId="8" borderId="0" xfId="0" applyFont="1" applyFill="1" applyBorder="1" applyAlignment="1">
      <alignment/>
    </xf>
    <xf numFmtId="0" fontId="0" fillId="8" borderId="0" xfId="0" applyFill="1" applyBorder="1" applyAlignment="1">
      <alignment/>
    </xf>
    <xf numFmtId="0" fontId="0" fillId="9" borderId="0" xfId="0" applyFill="1" applyBorder="1" applyAlignment="1">
      <alignment/>
    </xf>
    <xf numFmtId="183" fontId="0" fillId="9" borderId="0" xfId="17" applyNumberFormat="1" applyFill="1" applyBorder="1" applyAlignment="1">
      <alignment horizontal="right"/>
    </xf>
    <xf numFmtId="2" fontId="0" fillId="9" borderId="0" xfId="0" applyNumberFormat="1" applyFill="1" applyBorder="1" applyAlignment="1">
      <alignment horizontal="right"/>
    </xf>
    <xf numFmtId="2" fontId="0" fillId="9" borderId="0" xfId="0" applyNumberFormat="1" applyFill="1" applyBorder="1" applyAlignment="1">
      <alignment/>
    </xf>
    <xf numFmtId="0" fontId="0" fillId="9" borderId="0" xfId="0" applyFill="1" applyBorder="1" applyAlignment="1">
      <alignment horizontal="right"/>
    </xf>
    <xf numFmtId="183" fontId="0" fillId="9" borderId="0" xfId="17" applyNumberFormat="1" applyFill="1" applyBorder="1" applyAlignment="1">
      <alignment/>
    </xf>
    <xf numFmtId="2" fontId="7" fillId="0" borderId="0" xfId="0" applyNumberFormat="1" applyFont="1" applyAlignment="1">
      <alignment/>
    </xf>
    <xf numFmtId="183" fontId="0" fillId="10" borderId="3" xfId="17" applyNumberFormat="1" applyFill="1" applyBorder="1" applyAlignment="1">
      <alignment horizontal="right"/>
    </xf>
    <xf numFmtId="2" fontId="0" fillId="10" borderId="3" xfId="0" applyNumberFormat="1" applyFill="1" applyBorder="1" applyAlignment="1">
      <alignment horizontal="right"/>
    </xf>
    <xf numFmtId="0" fontId="29" fillId="7" borderId="4" xfId="0" applyFont="1" applyFill="1" applyBorder="1" applyAlignment="1">
      <alignment horizontal="left"/>
    </xf>
    <xf numFmtId="0" fontId="5" fillId="0" borderId="0" xfId="0" applyFont="1" applyAlignment="1">
      <alignment horizontal="center"/>
    </xf>
    <xf numFmtId="0" fontId="35" fillId="6" borderId="4"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29" fillId="7" borderId="5" xfId="0" applyFont="1" applyFill="1" applyBorder="1" applyAlignment="1">
      <alignment horizontal="center"/>
    </xf>
    <xf numFmtId="0" fontId="12" fillId="0" borderId="0" xfId="0" applyFont="1" applyAlignment="1">
      <alignment horizontal="center"/>
    </xf>
    <xf numFmtId="9" fontId="12" fillId="0" borderId="0" xfId="15" applyNumberFormat="1" applyFont="1" applyAlignment="1">
      <alignment horizontal="center"/>
    </xf>
    <xf numFmtId="9" fontId="0" fillId="0" borderId="0" xfId="22" applyAlignment="1">
      <alignment horizontal="center"/>
    </xf>
    <xf numFmtId="171" fontId="0" fillId="0" borderId="0" xfId="0" applyNumberFormat="1" applyAlignment="1">
      <alignment horizontal="center"/>
    </xf>
    <xf numFmtId="183" fontId="22" fillId="0" borderId="0" xfId="17" applyNumberFormat="1" applyFont="1" applyAlignment="1">
      <alignment horizontal="center"/>
    </xf>
    <xf numFmtId="183" fontId="0" fillId="0" borderId="0" xfId="17" applyNumberFormat="1" applyFont="1" applyAlignment="1">
      <alignment horizontal="center"/>
    </xf>
    <xf numFmtId="183" fontId="0" fillId="0" borderId="0" xfId="17" applyNumberFormat="1" applyAlignment="1">
      <alignment horizontal="center"/>
    </xf>
    <xf numFmtId="2" fontId="22" fillId="10" borderId="3" xfId="0" applyNumberFormat="1" applyFont="1" applyFill="1" applyBorder="1" applyAlignment="1">
      <alignment horizontal="right"/>
    </xf>
    <xf numFmtId="2" fontId="22" fillId="10" borderId="3" xfId="0" applyNumberFormat="1" applyFont="1" applyFill="1" applyBorder="1" applyAlignment="1">
      <alignment horizontal="center"/>
    </xf>
    <xf numFmtId="2" fontId="22" fillId="0" borderId="0" xfId="0" applyNumberFormat="1" applyFont="1" applyAlignment="1">
      <alignment horizontal="center"/>
    </xf>
    <xf numFmtId="1" fontId="22" fillId="10" borderId="3" xfId="0" applyNumberFormat="1" applyFont="1" applyFill="1" applyBorder="1" applyAlignment="1">
      <alignment horizontal="right"/>
    </xf>
    <xf numFmtId="183" fontId="22" fillId="10" borderId="3" xfId="17" applyNumberFormat="1" applyFont="1" applyFill="1" applyBorder="1" applyAlignment="1">
      <alignment horizontal="right"/>
    </xf>
    <xf numFmtId="0" fontId="0" fillId="10" borderId="3" xfId="0" applyFill="1" applyBorder="1" applyAlignment="1">
      <alignment/>
    </xf>
    <xf numFmtId="178" fontId="0" fillId="10" borderId="3" xfId="0" applyNumberFormat="1" applyFill="1" applyBorder="1" applyAlignment="1">
      <alignment/>
    </xf>
    <xf numFmtId="183" fontId="0" fillId="10" borderId="3" xfId="0" applyNumberFormat="1" applyFill="1" applyBorder="1" applyAlignment="1">
      <alignment horizontal="right"/>
    </xf>
    <xf numFmtId="43" fontId="0" fillId="10" borderId="3" xfId="0" applyNumberFormat="1" applyFill="1" applyBorder="1" applyAlignment="1">
      <alignment horizontal="right"/>
    </xf>
    <xf numFmtId="180" fontId="0" fillId="10" borderId="3" xfId="15" applyNumberFormat="1" applyFill="1" applyBorder="1" applyAlignment="1">
      <alignment/>
    </xf>
    <xf numFmtId="183" fontId="0" fillId="10" borderId="3" xfId="17" applyNumberFormat="1" applyFill="1" applyBorder="1" applyAlignment="1">
      <alignment/>
    </xf>
    <xf numFmtId="180" fontId="0" fillId="10" borderId="3" xfId="0" applyNumberFormat="1" applyFill="1" applyBorder="1" applyAlignment="1">
      <alignment/>
    </xf>
    <xf numFmtId="1" fontId="0" fillId="10" borderId="3" xfId="0" applyNumberFormat="1" applyFill="1" applyBorder="1" applyAlignment="1">
      <alignment/>
    </xf>
    <xf numFmtId="10" fontId="0" fillId="10" borderId="3" xfId="22" applyNumberFormat="1" applyFill="1" applyBorder="1" applyAlignment="1">
      <alignment/>
    </xf>
    <xf numFmtId="2" fontId="0" fillId="10" borderId="3" xfId="0" applyNumberFormat="1" applyFill="1" applyBorder="1" applyAlignment="1">
      <alignment/>
    </xf>
    <xf numFmtId="172" fontId="0" fillId="10" borderId="3" xfId="0" applyNumberFormat="1" applyFill="1" applyBorder="1" applyAlignment="1">
      <alignment/>
    </xf>
    <xf numFmtId="43" fontId="0" fillId="10" borderId="3" xfId="15" applyFill="1" applyBorder="1" applyAlignment="1">
      <alignment/>
    </xf>
    <xf numFmtId="200" fontId="0" fillId="10" borderId="3" xfId="15" applyNumberFormat="1" applyFill="1" applyBorder="1" applyAlignment="1">
      <alignment/>
    </xf>
    <xf numFmtId="0" fontId="0" fillId="11" borderId="0" xfId="0" applyFill="1" applyAlignment="1">
      <alignment/>
    </xf>
    <xf numFmtId="0" fontId="22" fillId="11" borderId="0" xfId="0" applyFont="1" applyFill="1" applyBorder="1" applyAlignment="1">
      <alignment horizontal="center"/>
    </xf>
    <xf numFmtId="0" fontId="0" fillId="11" borderId="0" xfId="0" applyFont="1" applyFill="1" applyAlignment="1">
      <alignment/>
    </xf>
    <xf numFmtId="0" fontId="30" fillId="11" borderId="0" xfId="0" applyFont="1" applyFill="1" applyBorder="1" applyAlignment="1">
      <alignment horizontal="center"/>
    </xf>
    <xf numFmtId="0" fontId="19" fillId="11" borderId="0" xfId="0" applyFont="1" applyFill="1" applyBorder="1" applyAlignment="1">
      <alignment horizontal="center"/>
    </xf>
    <xf numFmtId="2" fontId="30" fillId="10" borderId="3" xfId="0" applyNumberFormat="1" applyFont="1" applyFill="1" applyBorder="1" applyAlignment="1">
      <alignment horizontal="right"/>
    </xf>
    <xf numFmtId="1" fontId="0" fillId="0" borderId="0" xfId="15" applyNumberFormat="1" applyAlignment="1">
      <alignment/>
    </xf>
    <xf numFmtId="0" fontId="1" fillId="0" borderId="0" xfId="0" applyFont="1" applyBorder="1" applyAlignment="1">
      <alignment/>
    </xf>
    <xf numFmtId="172" fontId="22" fillId="10" borderId="3" xfId="0" applyNumberFormat="1" applyFont="1" applyFill="1" applyBorder="1" applyAlignment="1">
      <alignment horizontal="right"/>
    </xf>
    <xf numFmtId="0" fontId="7" fillId="0" borderId="6" xfId="0" applyFont="1" applyBorder="1" applyAlignment="1">
      <alignment horizontal="center"/>
    </xf>
    <xf numFmtId="0" fontId="1" fillId="0" borderId="1" xfId="0" applyFont="1" applyBorder="1" applyAlignment="1">
      <alignment horizontal="center"/>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9225"/>
          <c:w val="0.84"/>
          <c:h val="0.81"/>
        </c:manualLayout>
      </c:layout>
      <c:scatterChart>
        <c:scatterStyle val="lineMarker"/>
        <c:varyColors val="0"/>
        <c:axId val="5560970"/>
        <c:axId val="50048731"/>
      </c:scatterChart>
      <c:valAx>
        <c:axId val="5560970"/>
        <c:scaling>
          <c:orientation val="minMax"/>
        </c:scaling>
        <c:axPos val="b"/>
        <c:title>
          <c:tx>
            <c:rich>
              <a:bodyPr vert="horz" rot="0" anchor="ctr"/>
              <a:lstStyle/>
              <a:p>
                <a:pPr algn="ctr">
                  <a:defRPr/>
                </a:pPr>
                <a:r>
                  <a:rPr lang="en-US" cap="none" sz="1850" b="1" i="0" u="none" baseline="0">
                    <a:latin typeface="Arial"/>
                    <a:ea typeface="Arial"/>
                    <a:cs typeface="Arial"/>
                  </a:rPr>
                  <a:t>QALYs</a:t>
                </a:r>
              </a:p>
            </c:rich>
          </c:tx>
          <c:layout/>
          <c:overlay val="0"/>
          <c:spPr>
            <a:noFill/>
            <a:ln>
              <a:noFill/>
            </a:ln>
          </c:spPr>
        </c:title>
        <c:delete val="0"/>
        <c:numFmt formatCode="0.00" sourceLinked="0"/>
        <c:majorTickMark val="out"/>
        <c:minorTickMark val="none"/>
        <c:tickLblPos val="low"/>
        <c:txPr>
          <a:bodyPr/>
          <a:lstStyle/>
          <a:p>
            <a:pPr>
              <a:defRPr lang="en-US" cap="none" sz="1475" b="0" i="0" u="none" baseline="0">
                <a:latin typeface="Arial"/>
                <a:ea typeface="Arial"/>
                <a:cs typeface="Arial"/>
              </a:defRPr>
            </a:pPr>
          </a:p>
        </c:txPr>
        <c:crossAx val="50048731"/>
        <c:crossesAt val="0"/>
        <c:crossBetween val="midCat"/>
        <c:dispUnits/>
      </c:valAx>
      <c:valAx>
        <c:axId val="50048731"/>
        <c:scaling>
          <c:orientation val="minMax"/>
        </c:scaling>
        <c:axPos val="l"/>
        <c:title>
          <c:tx>
            <c:rich>
              <a:bodyPr vert="horz" rot="-5400000" anchor="ctr"/>
              <a:lstStyle/>
              <a:p>
                <a:pPr algn="ctr">
                  <a:defRPr/>
                </a:pPr>
                <a:r>
                  <a:rPr lang="en-US" cap="none" sz="1850" b="1" i="0" u="none" baseline="0">
                    <a:latin typeface="Arial"/>
                    <a:ea typeface="Arial"/>
                    <a:cs typeface="Arial"/>
                  </a:rPr>
                  <a:t>Cost</a:t>
                </a:r>
              </a:p>
            </c:rich>
          </c:tx>
          <c:layout/>
          <c:overlay val="0"/>
          <c:spPr>
            <a:noFill/>
            <a:ln>
              <a:noFill/>
            </a:ln>
          </c:spPr>
        </c:title>
        <c:delete val="0"/>
        <c:numFmt formatCode="_-&quot;£&quot;* #,##0_-;\-&quot;£&quot;* #,##0_-;_-&quot;£&quot;* &quot;-&quot;??_-;_-@_-" sourceLinked="0"/>
        <c:majorTickMark val="out"/>
        <c:minorTickMark val="none"/>
        <c:tickLblPos val="low"/>
        <c:txPr>
          <a:bodyPr/>
          <a:lstStyle/>
          <a:p>
            <a:pPr>
              <a:defRPr lang="en-US" cap="none" sz="1475" b="0" i="0" u="none" baseline="0">
                <a:latin typeface="Arial"/>
                <a:ea typeface="Arial"/>
                <a:cs typeface="Arial"/>
              </a:defRPr>
            </a:pPr>
          </a:p>
        </c:txPr>
        <c:crossAx val="5560970"/>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18"/>
          <c:w val="0.883"/>
          <c:h val="0.8775"/>
        </c:manualLayout>
      </c:layout>
      <c:scatterChart>
        <c:scatterStyle val="lineMarker"/>
        <c:varyColors val="0"/>
        <c:axId val="47785396"/>
        <c:axId val="27415381"/>
      </c:scatterChart>
      <c:valAx>
        <c:axId val="47785396"/>
        <c:scaling>
          <c:orientation val="minMax"/>
        </c:scaling>
        <c:axPos val="b"/>
        <c:delete val="0"/>
        <c:numFmt formatCode="_-&quot;£&quot;* #,##0_-;\-&quot;£&quot;* #,##0_-;_-&quot;£&quot;* &quot;-&quot;??_-;_-@_-" sourceLinked="0"/>
        <c:majorTickMark val="out"/>
        <c:minorTickMark val="none"/>
        <c:tickLblPos val="nextTo"/>
        <c:txPr>
          <a:bodyPr/>
          <a:lstStyle/>
          <a:p>
            <a:pPr>
              <a:defRPr lang="en-US" cap="none" sz="1475" b="0" i="0" u="none" baseline="0">
                <a:latin typeface="Arial"/>
                <a:ea typeface="Arial"/>
                <a:cs typeface="Arial"/>
              </a:defRPr>
            </a:pPr>
          </a:p>
        </c:txPr>
        <c:crossAx val="27415381"/>
        <c:crosses val="autoZero"/>
        <c:crossBetween val="midCat"/>
        <c:dispUnits/>
      </c:valAx>
      <c:valAx>
        <c:axId val="27415381"/>
        <c:scaling>
          <c:orientation val="minMax"/>
          <c:max val="1"/>
          <c:min val="0"/>
        </c:scaling>
        <c:axPos val="l"/>
        <c:delete val="0"/>
        <c:numFmt formatCode="#,##0.00_ ;\-#,##0.00\ " sourceLinked="0"/>
        <c:majorTickMark val="out"/>
        <c:minorTickMark val="none"/>
        <c:tickLblPos val="low"/>
        <c:txPr>
          <a:bodyPr/>
          <a:lstStyle/>
          <a:p>
            <a:pPr>
              <a:defRPr lang="en-US" cap="none" sz="1475" b="0" i="0" u="none" baseline="0">
                <a:latin typeface="Arial"/>
                <a:ea typeface="Arial"/>
                <a:cs typeface="Arial"/>
              </a:defRPr>
            </a:pPr>
          </a:p>
        </c:txPr>
        <c:crossAx val="47785396"/>
        <c:crossesAt val="1"/>
        <c:crossBetween val="midCat"/>
        <c:dispUnits/>
      </c:valAx>
      <c:spPr>
        <a:noFill/>
        <a:ln>
          <a:noFill/>
        </a:ln>
      </c:spPr>
    </c:plotArea>
    <c:legend>
      <c:legendPos val="r"/>
      <c:layout>
        <c:manualLayout>
          <c:xMode val="edge"/>
          <c:yMode val="edge"/>
          <c:x val="0.787"/>
          <c:y val="0.148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18"/>
          <c:w val="0.883"/>
          <c:h val="0.8775"/>
        </c:manualLayout>
      </c:layout>
      <c:scatterChart>
        <c:scatterStyle val="lineMarker"/>
        <c:varyColors val="0"/>
        <c:axId val="45411838"/>
        <c:axId val="6053359"/>
      </c:scatterChart>
      <c:valAx>
        <c:axId val="45411838"/>
        <c:scaling>
          <c:orientation val="minMax"/>
        </c:scaling>
        <c:axPos val="b"/>
        <c:delete val="0"/>
        <c:numFmt formatCode="_-&quot;£&quot;* #,##0_-;\-&quot;£&quot;* #,##0_-;_-&quot;£&quot;* &quot;-&quot;??_-;_-@_-" sourceLinked="0"/>
        <c:majorTickMark val="out"/>
        <c:minorTickMark val="none"/>
        <c:tickLblPos val="nextTo"/>
        <c:txPr>
          <a:bodyPr/>
          <a:lstStyle/>
          <a:p>
            <a:pPr>
              <a:defRPr lang="en-US" cap="none" sz="1475" b="0" i="0" u="none" baseline="0">
                <a:latin typeface="Arial"/>
                <a:ea typeface="Arial"/>
                <a:cs typeface="Arial"/>
              </a:defRPr>
            </a:pPr>
          </a:p>
        </c:txPr>
        <c:crossAx val="6053359"/>
        <c:crosses val="autoZero"/>
        <c:crossBetween val="midCat"/>
        <c:dispUnits/>
      </c:valAx>
      <c:valAx>
        <c:axId val="6053359"/>
        <c:scaling>
          <c:orientation val="minMax"/>
          <c:max val="1"/>
          <c:min val="0"/>
        </c:scaling>
        <c:axPos val="l"/>
        <c:delete val="0"/>
        <c:numFmt formatCode="#,##0.00_ ;\-#,##0.00\ " sourceLinked="0"/>
        <c:majorTickMark val="out"/>
        <c:minorTickMark val="none"/>
        <c:tickLblPos val="low"/>
        <c:txPr>
          <a:bodyPr/>
          <a:lstStyle/>
          <a:p>
            <a:pPr>
              <a:defRPr lang="en-US" cap="none" sz="1475" b="0" i="0" u="none" baseline="0">
                <a:latin typeface="Arial"/>
                <a:ea typeface="Arial"/>
                <a:cs typeface="Arial"/>
              </a:defRPr>
            </a:pPr>
          </a:p>
        </c:txPr>
        <c:crossAx val="45411838"/>
        <c:crossesAt val="1"/>
        <c:crossBetween val="midCat"/>
        <c:dispUnits/>
      </c:valAx>
      <c:spPr>
        <a:noFill/>
        <a:ln>
          <a:noFill/>
        </a:ln>
      </c:spPr>
    </c:plotArea>
    <c:legend>
      <c:legendPos val="r"/>
      <c:layout>
        <c:manualLayout>
          <c:xMode val="edge"/>
          <c:yMode val="edge"/>
          <c:x val="0.714"/>
          <c:y val="0.693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5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5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4"/>
  <sheetViews>
    <sheetView workbookViewId="0" zoomScale="5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3</xdr:col>
      <xdr:colOff>0</xdr:colOff>
      <xdr:row>4</xdr:row>
      <xdr:rowOff>0</xdr:rowOff>
    </xdr:to>
    <xdr:sp>
      <xdr:nvSpPr>
        <xdr:cNvPr id="1" name="Text 51"/>
        <xdr:cNvSpPr txBox="1">
          <a:spLocks noChangeArrowheads="1"/>
        </xdr:cNvSpPr>
      </xdr:nvSpPr>
      <xdr:spPr>
        <a:xfrm>
          <a:off x="866775" y="53340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cPrimary</a:t>
          </a:r>
        </a:p>
      </xdr:txBody>
    </xdr:sp>
    <xdr:clientData/>
  </xdr:twoCellAnchor>
  <xdr:twoCellAnchor>
    <xdr:from>
      <xdr:col>2</xdr:col>
      <xdr:colOff>9525</xdr:colOff>
      <xdr:row>4</xdr:row>
      <xdr:rowOff>9525</xdr:rowOff>
    </xdr:from>
    <xdr:to>
      <xdr:col>4</xdr:col>
      <xdr:colOff>590550</xdr:colOff>
      <xdr:row>7</xdr:row>
      <xdr:rowOff>9525</xdr:rowOff>
    </xdr:to>
    <xdr:sp>
      <xdr:nvSpPr>
        <xdr:cNvPr id="2" name="Rectangle 60"/>
        <xdr:cNvSpPr>
          <a:spLocks/>
        </xdr:cNvSpPr>
      </xdr:nvSpPr>
      <xdr:spPr>
        <a:xfrm>
          <a:off x="876300" y="695325"/>
          <a:ext cx="1800225" cy="485775"/>
        </a:xfrm>
        <a:prstGeom prst="roundRect">
          <a:avLst/>
        </a:prstGeom>
        <a:solidFill>
          <a:srgbClr val="FFFFC0"/>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21</xdr:row>
      <xdr:rowOff>152400</xdr:rowOff>
    </xdr:from>
    <xdr:to>
      <xdr:col>6</xdr:col>
      <xdr:colOff>114300</xdr:colOff>
      <xdr:row>22</xdr:row>
      <xdr:rowOff>142875</xdr:rowOff>
    </xdr:to>
    <xdr:sp>
      <xdr:nvSpPr>
        <xdr:cNvPr id="3" name="Text 50"/>
        <xdr:cNvSpPr txBox="1">
          <a:spLocks noChangeArrowheads="1"/>
        </xdr:cNvSpPr>
      </xdr:nvSpPr>
      <xdr:spPr>
        <a:xfrm>
          <a:off x="2886075" y="3590925"/>
          <a:ext cx="5334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RRR</a:t>
          </a:r>
        </a:p>
      </xdr:txBody>
    </xdr:sp>
    <xdr:clientData/>
  </xdr:twoCellAnchor>
  <xdr:twoCellAnchor>
    <xdr:from>
      <xdr:col>2</xdr:col>
      <xdr:colOff>0</xdr:colOff>
      <xdr:row>10</xdr:row>
      <xdr:rowOff>0</xdr:rowOff>
    </xdr:from>
    <xdr:to>
      <xdr:col>3</xdr:col>
      <xdr:colOff>0</xdr:colOff>
      <xdr:row>10</xdr:row>
      <xdr:rowOff>152400</xdr:rowOff>
    </xdr:to>
    <xdr:sp>
      <xdr:nvSpPr>
        <xdr:cNvPr id="4" name="Text 55"/>
        <xdr:cNvSpPr txBox="1">
          <a:spLocks noChangeArrowheads="1"/>
        </xdr:cNvSpPr>
      </xdr:nvSpPr>
      <xdr:spPr>
        <a:xfrm>
          <a:off x="866775" y="165735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cSuccess</a:t>
          </a:r>
        </a:p>
      </xdr:txBody>
    </xdr:sp>
    <xdr:clientData/>
  </xdr:twoCellAnchor>
  <xdr:twoCellAnchor>
    <xdr:from>
      <xdr:col>2</xdr:col>
      <xdr:colOff>0</xdr:colOff>
      <xdr:row>14</xdr:row>
      <xdr:rowOff>0</xdr:rowOff>
    </xdr:from>
    <xdr:to>
      <xdr:col>3</xdr:col>
      <xdr:colOff>0</xdr:colOff>
      <xdr:row>14</xdr:row>
      <xdr:rowOff>152400</xdr:rowOff>
    </xdr:to>
    <xdr:sp>
      <xdr:nvSpPr>
        <xdr:cNvPr id="5" name="Text 53"/>
        <xdr:cNvSpPr txBox="1">
          <a:spLocks noChangeArrowheads="1"/>
        </xdr:cNvSpPr>
      </xdr:nvSpPr>
      <xdr:spPr>
        <a:xfrm>
          <a:off x="866775" y="230505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008000"/>
              </a:solidFill>
              <a:latin typeface="Arial"/>
              <a:ea typeface="Arial"/>
              <a:cs typeface="Arial"/>
            </a:rPr>
            <a:t>uSuccessP</a:t>
          </a:r>
        </a:p>
      </xdr:txBody>
    </xdr:sp>
    <xdr:clientData/>
  </xdr:twoCellAnchor>
  <xdr:twoCellAnchor>
    <xdr:from>
      <xdr:col>8</xdr:col>
      <xdr:colOff>304800</xdr:colOff>
      <xdr:row>16</xdr:row>
      <xdr:rowOff>0</xdr:rowOff>
    </xdr:from>
    <xdr:to>
      <xdr:col>9</xdr:col>
      <xdr:colOff>114300</xdr:colOff>
      <xdr:row>16</xdr:row>
      <xdr:rowOff>152400</xdr:rowOff>
    </xdr:to>
    <xdr:sp>
      <xdr:nvSpPr>
        <xdr:cNvPr id="6" name="Text 49"/>
        <xdr:cNvSpPr txBox="1">
          <a:spLocks noChangeArrowheads="1"/>
        </xdr:cNvSpPr>
      </xdr:nvSpPr>
      <xdr:spPr>
        <a:xfrm>
          <a:off x="4829175" y="2628900"/>
          <a:ext cx="4191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mr[age]</a:t>
          </a:r>
        </a:p>
      </xdr:txBody>
    </xdr:sp>
    <xdr:clientData/>
  </xdr:twoCellAnchor>
  <xdr:twoCellAnchor>
    <xdr:from>
      <xdr:col>4</xdr:col>
      <xdr:colOff>552450</xdr:colOff>
      <xdr:row>18</xdr:row>
      <xdr:rowOff>104775</xdr:rowOff>
    </xdr:from>
    <xdr:to>
      <xdr:col>6</xdr:col>
      <xdr:colOff>514350</xdr:colOff>
      <xdr:row>19</xdr:row>
      <xdr:rowOff>95250</xdr:rowOff>
    </xdr:to>
    <xdr:sp>
      <xdr:nvSpPr>
        <xdr:cNvPr id="7" name="Text 48"/>
        <xdr:cNvSpPr txBox="1">
          <a:spLocks noChangeArrowheads="1"/>
        </xdr:cNvSpPr>
      </xdr:nvSpPr>
      <xdr:spPr>
        <a:xfrm>
          <a:off x="2638425" y="3057525"/>
          <a:ext cx="11811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1- (omrRTHR + mr[age])</a:t>
          </a:r>
        </a:p>
      </xdr:txBody>
    </xdr:sp>
    <xdr:clientData/>
  </xdr:twoCellAnchor>
  <xdr:twoCellAnchor>
    <xdr:from>
      <xdr:col>5</xdr:col>
      <xdr:colOff>438150</xdr:colOff>
      <xdr:row>7</xdr:row>
      <xdr:rowOff>114300</xdr:rowOff>
    </xdr:from>
    <xdr:to>
      <xdr:col>6</xdr:col>
      <xdr:colOff>419100</xdr:colOff>
      <xdr:row>8</xdr:row>
      <xdr:rowOff>104775</xdr:rowOff>
    </xdr:to>
    <xdr:sp>
      <xdr:nvSpPr>
        <xdr:cNvPr id="8" name="Text 40"/>
        <xdr:cNvSpPr txBox="1">
          <a:spLocks noChangeArrowheads="1"/>
        </xdr:cNvSpPr>
      </xdr:nvSpPr>
      <xdr:spPr>
        <a:xfrm>
          <a:off x="3133725" y="1285875"/>
          <a:ext cx="59055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omrPTHR </a:t>
          </a:r>
        </a:p>
      </xdr:txBody>
    </xdr:sp>
    <xdr:clientData/>
  </xdr:twoCellAnchor>
  <xdr:twoCellAnchor>
    <xdr:from>
      <xdr:col>3</xdr:col>
      <xdr:colOff>361950</xdr:colOff>
      <xdr:row>8</xdr:row>
      <xdr:rowOff>104775</xdr:rowOff>
    </xdr:from>
    <xdr:to>
      <xdr:col>4</xdr:col>
      <xdr:colOff>438150</xdr:colOff>
      <xdr:row>9</xdr:row>
      <xdr:rowOff>95250</xdr:rowOff>
    </xdr:to>
    <xdr:sp>
      <xdr:nvSpPr>
        <xdr:cNvPr id="9" name="Text 41"/>
        <xdr:cNvSpPr txBox="1">
          <a:spLocks noChangeArrowheads="1"/>
        </xdr:cNvSpPr>
      </xdr:nvSpPr>
      <xdr:spPr>
        <a:xfrm>
          <a:off x="1838325" y="1438275"/>
          <a:ext cx="6858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1- (omrPTHR)
</a:t>
          </a:r>
        </a:p>
      </xdr:txBody>
    </xdr:sp>
    <xdr:clientData/>
  </xdr:twoCellAnchor>
  <xdr:twoCellAnchor>
    <xdr:from>
      <xdr:col>2</xdr:col>
      <xdr:colOff>0</xdr:colOff>
      <xdr:row>15</xdr:row>
      <xdr:rowOff>66675</xdr:rowOff>
    </xdr:from>
    <xdr:to>
      <xdr:col>3</xdr:col>
      <xdr:colOff>304800</xdr:colOff>
      <xdr:row>16</xdr:row>
      <xdr:rowOff>47625</xdr:rowOff>
    </xdr:to>
    <xdr:sp>
      <xdr:nvSpPr>
        <xdr:cNvPr id="10" name="Text 44"/>
        <xdr:cNvSpPr txBox="1">
          <a:spLocks noChangeArrowheads="1"/>
        </xdr:cNvSpPr>
      </xdr:nvSpPr>
      <xdr:spPr>
        <a:xfrm>
          <a:off x="866775" y="2533650"/>
          <a:ext cx="914400" cy="142875"/>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RR[age,sex,time]</a:t>
          </a:r>
        </a:p>
      </xdr:txBody>
    </xdr:sp>
    <xdr:clientData/>
  </xdr:twoCellAnchor>
  <xdr:twoCellAnchor>
    <xdr:from>
      <xdr:col>4</xdr:col>
      <xdr:colOff>152400</xdr:colOff>
      <xdr:row>15</xdr:row>
      <xdr:rowOff>0</xdr:rowOff>
    </xdr:from>
    <xdr:to>
      <xdr:col>6</xdr:col>
      <xdr:colOff>123825</xdr:colOff>
      <xdr:row>15</xdr:row>
      <xdr:rowOff>142875</xdr:rowOff>
    </xdr:to>
    <xdr:sp>
      <xdr:nvSpPr>
        <xdr:cNvPr id="11" name="Text 43"/>
        <xdr:cNvSpPr txBox="1">
          <a:spLocks noChangeArrowheads="1"/>
        </xdr:cNvSpPr>
      </xdr:nvSpPr>
      <xdr:spPr>
        <a:xfrm>
          <a:off x="2238375" y="2466975"/>
          <a:ext cx="1190625" cy="142875"/>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omrRTHR + mr[age]</a:t>
          </a:r>
        </a:p>
      </xdr:txBody>
    </xdr:sp>
    <xdr:clientData/>
  </xdr:twoCellAnchor>
  <xdr:twoCellAnchor>
    <xdr:from>
      <xdr:col>2</xdr:col>
      <xdr:colOff>285750</xdr:colOff>
      <xdr:row>4</xdr:row>
      <xdr:rowOff>133350</xdr:rowOff>
    </xdr:from>
    <xdr:to>
      <xdr:col>4</xdr:col>
      <xdr:colOff>266700</xdr:colOff>
      <xdr:row>6</xdr:row>
      <xdr:rowOff>38100</xdr:rowOff>
    </xdr:to>
    <xdr:sp>
      <xdr:nvSpPr>
        <xdr:cNvPr id="12" name="Text 4"/>
        <xdr:cNvSpPr txBox="1">
          <a:spLocks noChangeArrowheads="1"/>
        </xdr:cNvSpPr>
      </xdr:nvSpPr>
      <xdr:spPr>
        <a:xfrm>
          <a:off x="1152525" y="81915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Primary THR</a:t>
          </a:r>
        </a:p>
      </xdr:txBody>
    </xdr:sp>
    <xdr:clientData/>
  </xdr:twoCellAnchor>
  <xdr:twoCellAnchor>
    <xdr:from>
      <xdr:col>7</xdr:col>
      <xdr:colOff>9525</xdr:colOff>
      <xdr:row>11</xdr:row>
      <xdr:rowOff>0</xdr:rowOff>
    </xdr:from>
    <xdr:to>
      <xdr:col>10</xdr:col>
      <xdr:colOff>9525</xdr:colOff>
      <xdr:row>14</xdr:row>
      <xdr:rowOff>0</xdr:rowOff>
    </xdr:to>
    <xdr:sp>
      <xdr:nvSpPr>
        <xdr:cNvPr id="13" name="Oval 17"/>
        <xdr:cNvSpPr>
          <a:spLocks/>
        </xdr:cNvSpPr>
      </xdr:nvSpPr>
      <xdr:spPr>
        <a:xfrm>
          <a:off x="3924300" y="181927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152400</xdr:rowOff>
    </xdr:from>
    <xdr:to>
      <xdr:col>10</xdr:col>
      <xdr:colOff>0</xdr:colOff>
      <xdr:row>20</xdr:row>
      <xdr:rowOff>152400</xdr:rowOff>
    </xdr:to>
    <xdr:sp>
      <xdr:nvSpPr>
        <xdr:cNvPr id="14" name="Oval 18"/>
        <xdr:cNvSpPr>
          <a:spLocks/>
        </xdr:cNvSpPr>
      </xdr:nvSpPr>
      <xdr:spPr>
        <a:xfrm>
          <a:off x="3914775" y="294322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xdr:row>
      <xdr:rowOff>152400</xdr:rowOff>
    </xdr:from>
    <xdr:to>
      <xdr:col>5</xdr:col>
      <xdr:colOff>0</xdr:colOff>
      <xdr:row>20</xdr:row>
      <xdr:rowOff>152400</xdr:rowOff>
    </xdr:to>
    <xdr:sp>
      <xdr:nvSpPr>
        <xdr:cNvPr id="15" name="Oval 19"/>
        <xdr:cNvSpPr>
          <a:spLocks/>
        </xdr:cNvSpPr>
      </xdr:nvSpPr>
      <xdr:spPr>
        <a:xfrm>
          <a:off x="866775" y="294322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5</xdr:col>
      <xdr:colOff>0</xdr:colOff>
      <xdr:row>14</xdr:row>
      <xdr:rowOff>0</xdr:rowOff>
    </xdr:to>
    <xdr:sp>
      <xdr:nvSpPr>
        <xdr:cNvPr id="16" name="Oval 20"/>
        <xdr:cNvSpPr>
          <a:spLocks/>
        </xdr:cNvSpPr>
      </xdr:nvSpPr>
      <xdr:spPr>
        <a:xfrm>
          <a:off x="866775" y="181927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7</xdr:row>
      <xdr:rowOff>9525</xdr:rowOff>
    </xdr:from>
    <xdr:to>
      <xdr:col>3</xdr:col>
      <xdr:colOff>285750</xdr:colOff>
      <xdr:row>11</xdr:row>
      <xdr:rowOff>0</xdr:rowOff>
    </xdr:to>
    <xdr:sp>
      <xdr:nvSpPr>
        <xdr:cNvPr id="17" name="Line 24"/>
        <xdr:cNvSpPr>
          <a:spLocks/>
        </xdr:cNvSpPr>
      </xdr:nvSpPr>
      <xdr:spPr>
        <a:xfrm flipH="1">
          <a:off x="1762125" y="1181100"/>
          <a:ext cx="0" cy="638175"/>
        </a:xfrm>
        <a:prstGeom prst="line">
          <a:avLst/>
        </a:prstGeom>
        <a:solidFill>
          <a:srgbClr val="FFFFFF"/>
        </a:solidFill>
        <a:ln w="24765" cmpd="sng">
          <a:solidFill>
            <a:srgbClr val="808000"/>
          </a:solidFill>
          <a:prstDash val="lg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95250</xdr:rowOff>
    </xdr:from>
    <xdr:to>
      <xdr:col>6</xdr:col>
      <xdr:colOff>590550</xdr:colOff>
      <xdr:row>19</xdr:row>
      <xdr:rowOff>95250</xdr:rowOff>
    </xdr:to>
    <xdr:sp>
      <xdr:nvSpPr>
        <xdr:cNvPr id="18" name="Line 25"/>
        <xdr:cNvSpPr>
          <a:spLocks/>
        </xdr:cNvSpPr>
      </xdr:nvSpPr>
      <xdr:spPr>
        <a:xfrm>
          <a:off x="2695575" y="3209925"/>
          <a:ext cx="1200150" cy="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xdr:row>
      <xdr:rowOff>76200</xdr:rowOff>
    </xdr:from>
    <xdr:to>
      <xdr:col>7</xdr:col>
      <xdr:colOff>142875</xdr:colOff>
      <xdr:row>18</xdr:row>
      <xdr:rowOff>123825</xdr:rowOff>
    </xdr:to>
    <xdr:sp>
      <xdr:nvSpPr>
        <xdr:cNvPr id="19" name="Line 26"/>
        <xdr:cNvSpPr>
          <a:spLocks/>
        </xdr:cNvSpPr>
      </xdr:nvSpPr>
      <xdr:spPr>
        <a:xfrm flipV="1">
          <a:off x="2590800" y="2219325"/>
          <a:ext cx="1466850" cy="8572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6</xdr:row>
      <xdr:rowOff>142875</xdr:rowOff>
    </xdr:from>
    <xdr:to>
      <xdr:col>7</xdr:col>
      <xdr:colOff>152400</xdr:colOff>
      <xdr:row>11</xdr:row>
      <xdr:rowOff>95250</xdr:rowOff>
    </xdr:to>
    <xdr:sp>
      <xdr:nvSpPr>
        <xdr:cNvPr id="20" name="Line 27"/>
        <xdr:cNvSpPr>
          <a:spLocks/>
        </xdr:cNvSpPr>
      </xdr:nvSpPr>
      <xdr:spPr>
        <a:xfrm>
          <a:off x="2638425" y="1152525"/>
          <a:ext cx="1428750" cy="762000"/>
        </a:xfrm>
        <a:prstGeom prst="line">
          <a:avLst/>
        </a:prstGeom>
        <a:solidFill>
          <a:srgbClr val="FFFFFF"/>
        </a:solidFill>
        <a:ln w="24765" cmpd="sng">
          <a:solidFill>
            <a:srgbClr val="808000"/>
          </a:solidFill>
          <a:prstDash val="lg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76200</xdr:rowOff>
    </xdr:from>
    <xdr:to>
      <xdr:col>6</xdr:col>
      <xdr:colOff>600075</xdr:colOff>
      <xdr:row>12</xdr:row>
      <xdr:rowOff>76200</xdr:rowOff>
    </xdr:to>
    <xdr:sp>
      <xdr:nvSpPr>
        <xdr:cNvPr id="21" name="Line 28"/>
        <xdr:cNvSpPr>
          <a:spLocks/>
        </xdr:cNvSpPr>
      </xdr:nvSpPr>
      <xdr:spPr>
        <a:xfrm>
          <a:off x="2695575" y="2057400"/>
          <a:ext cx="1209675" cy="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14</xdr:row>
      <xdr:rowOff>0</xdr:rowOff>
    </xdr:from>
    <xdr:to>
      <xdr:col>8</xdr:col>
      <xdr:colOff>314325</xdr:colOff>
      <xdr:row>17</xdr:row>
      <xdr:rowOff>142875</xdr:rowOff>
    </xdr:to>
    <xdr:sp>
      <xdr:nvSpPr>
        <xdr:cNvPr id="22" name="Line 29"/>
        <xdr:cNvSpPr>
          <a:spLocks/>
        </xdr:cNvSpPr>
      </xdr:nvSpPr>
      <xdr:spPr>
        <a:xfrm flipV="1">
          <a:off x="4838700" y="2305050"/>
          <a:ext cx="0" cy="6286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14</xdr:row>
      <xdr:rowOff>19050</xdr:rowOff>
    </xdr:from>
    <xdr:to>
      <xdr:col>3</xdr:col>
      <xdr:colOff>285750</xdr:colOff>
      <xdr:row>17</xdr:row>
      <xdr:rowOff>142875</xdr:rowOff>
    </xdr:to>
    <xdr:sp>
      <xdr:nvSpPr>
        <xdr:cNvPr id="23" name="Line 30"/>
        <xdr:cNvSpPr>
          <a:spLocks/>
        </xdr:cNvSpPr>
      </xdr:nvSpPr>
      <xdr:spPr>
        <a:xfrm>
          <a:off x="1762125" y="2324100"/>
          <a:ext cx="0" cy="60960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114300</xdr:rowOff>
    </xdr:from>
    <xdr:to>
      <xdr:col>4</xdr:col>
      <xdr:colOff>323850</xdr:colOff>
      <xdr:row>20</xdr:row>
      <xdr:rowOff>19050</xdr:rowOff>
    </xdr:to>
    <xdr:sp>
      <xdr:nvSpPr>
        <xdr:cNvPr id="24" name="Text 31"/>
        <xdr:cNvSpPr txBox="1">
          <a:spLocks noChangeArrowheads="1"/>
        </xdr:cNvSpPr>
      </xdr:nvSpPr>
      <xdr:spPr>
        <a:xfrm>
          <a:off x="1209675" y="306705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Revision THR</a:t>
          </a:r>
        </a:p>
      </xdr:txBody>
    </xdr:sp>
    <xdr:clientData/>
  </xdr:twoCellAnchor>
  <xdr:twoCellAnchor>
    <xdr:from>
      <xdr:col>2</xdr:col>
      <xdr:colOff>419100</xdr:colOff>
      <xdr:row>11</xdr:row>
      <xdr:rowOff>57150</xdr:rowOff>
    </xdr:from>
    <xdr:to>
      <xdr:col>4</xdr:col>
      <xdr:colOff>161925</xdr:colOff>
      <xdr:row>13</xdr:row>
      <xdr:rowOff>114300</xdr:rowOff>
    </xdr:to>
    <xdr:sp>
      <xdr:nvSpPr>
        <xdr:cNvPr id="25" name="Text 32"/>
        <xdr:cNvSpPr txBox="1">
          <a:spLocks noChangeArrowheads="1"/>
        </xdr:cNvSpPr>
      </xdr:nvSpPr>
      <xdr:spPr>
        <a:xfrm>
          <a:off x="1285875" y="1876425"/>
          <a:ext cx="962025" cy="3810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Successful Primary</a:t>
          </a:r>
        </a:p>
      </xdr:txBody>
    </xdr:sp>
    <xdr:clientData/>
  </xdr:twoCellAnchor>
  <xdr:twoCellAnchor>
    <xdr:from>
      <xdr:col>7</xdr:col>
      <xdr:colOff>323850</xdr:colOff>
      <xdr:row>11</xdr:row>
      <xdr:rowOff>123825</xdr:rowOff>
    </xdr:from>
    <xdr:to>
      <xdr:col>9</xdr:col>
      <xdr:colOff>304800</xdr:colOff>
      <xdr:row>13</xdr:row>
      <xdr:rowOff>28575</xdr:rowOff>
    </xdr:to>
    <xdr:sp>
      <xdr:nvSpPr>
        <xdr:cNvPr id="26" name="Text 34"/>
        <xdr:cNvSpPr txBox="1">
          <a:spLocks noChangeArrowheads="1"/>
        </xdr:cNvSpPr>
      </xdr:nvSpPr>
      <xdr:spPr>
        <a:xfrm>
          <a:off x="4238625" y="194310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Death</a:t>
          </a:r>
        </a:p>
      </xdr:txBody>
    </xdr:sp>
    <xdr:clientData/>
  </xdr:twoCellAnchor>
  <xdr:twoCellAnchor>
    <xdr:from>
      <xdr:col>1</xdr:col>
      <xdr:colOff>0</xdr:colOff>
      <xdr:row>11</xdr:row>
      <xdr:rowOff>76200</xdr:rowOff>
    </xdr:from>
    <xdr:to>
      <xdr:col>2</xdr:col>
      <xdr:colOff>0</xdr:colOff>
      <xdr:row>13</xdr:row>
      <xdr:rowOff>76200</xdr:rowOff>
    </xdr:to>
    <xdr:sp>
      <xdr:nvSpPr>
        <xdr:cNvPr id="27" name="Oval 36"/>
        <xdr:cNvSpPr>
          <a:spLocks/>
        </xdr:cNvSpPr>
      </xdr:nvSpPr>
      <xdr:spPr>
        <a:xfrm>
          <a:off x="257175" y="1895475"/>
          <a:ext cx="609600" cy="323850"/>
        </a:xfrm>
        <a:prstGeom prst="ellipse">
          <a:avLst/>
        </a:prstGeom>
        <a:no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12</xdr:row>
      <xdr:rowOff>0</xdr:rowOff>
    </xdr:from>
    <xdr:to>
      <xdr:col>2</xdr:col>
      <xdr:colOff>0</xdr:colOff>
      <xdr:row>12</xdr:row>
      <xdr:rowOff>38100</xdr:rowOff>
    </xdr:to>
    <xdr:sp>
      <xdr:nvSpPr>
        <xdr:cNvPr id="28" name="Line 37"/>
        <xdr:cNvSpPr>
          <a:spLocks/>
        </xdr:cNvSpPr>
      </xdr:nvSpPr>
      <xdr:spPr>
        <a:xfrm>
          <a:off x="828675" y="1981200"/>
          <a:ext cx="38100" cy="3810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152400</xdr:rowOff>
    </xdr:from>
    <xdr:to>
      <xdr:col>10</xdr:col>
      <xdr:colOff>57150</xdr:colOff>
      <xdr:row>19</xdr:row>
      <xdr:rowOff>47625</xdr:rowOff>
    </xdr:to>
    <xdr:sp>
      <xdr:nvSpPr>
        <xdr:cNvPr id="29" name="Line 38"/>
        <xdr:cNvSpPr>
          <a:spLocks/>
        </xdr:cNvSpPr>
      </xdr:nvSpPr>
      <xdr:spPr>
        <a:xfrm flipH="1">
          <a:off x="5753100" y="3105150"/>
          <a:ext cx="47625" cy="571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76200</xdr:rowOff>
    </xdr:from>
    <xdr:to>
      <xdr:col>11</xdr:col>
      <xdr:colOff>9525</xdr:colOff>
      <xdr:row>20</xdr:row>
      <xdr:rowOff>76200</xdr:rowOff>
    </xdr:to>
    <xdr:sp>
      <xdr:nvSpPr>
        <xdr:cNvPr id="30" name="Oval 39"/>
        <xdr:cNvSpPr>
          <a:spLocks/>
        </xdr:cNvSpPr>
      </xdr:nvSpPr>
      <xdr:spPr>
        <a:xfrm>
          <a:off x="5753100" y="3028950"/>
          <a:ext cx="609600" cy="323850"/>
        </a:xfrm>
        <a:prstGeom prst="ellipse">
          <a:avLst/>
        </a:prstGeom>
        <a:no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11</xdr:row>
      <xdr:rowOff>47625</xdr:rowOff>
    </xdr:from>
    <xdr:to>
      <xdr:col>6</xdr:col>
      <xdr:colOff>295275</xdr:colOff>
      <xdr:row>12</xdr:row>
      <xdr:rowOff>38100</xdr:rowOff>
    </xdr:to>
    <xdr:sp>
      <xdr:nvSpPr>
        <xdr:cNvPr id="31" name="Text 42"/>
        <xdr:cNvSpPr txBox="1">
          <a:spLocks noChangeArrowheads="1"/>
        </xdr:cNvSpPr>
      </xdr:nvSpPr>
      <xdr:spPr>
        <a:xfrm>
          <a:off x="2838450" y="1866900"/>
          <a:ext cx="7620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mr[age]</a:t>
          </a:r>
        </a:p>
      </xdr:txBody>
    </xdr:sp>
    <xdr:clientData/>
  </xdr:twoCellAnchor>
  <xdr:twoCellAnchor>
    <xdr:from>
      <xdr:col>3</xdr:col>
      <xdr:colOff>304800</xdr:colOff>
      <xdr:row>21</xdr:row>
      <xdr:rowOff>0</xdr:rowOff>
    </xdr:from>
    <xdr:to>
      <xdr:col>3</xdr:col>
      <xdr:colOff>304800</xdr:colOff>
      <xdr:row>23</xdr:row>
      <xdr:rowOff>0</xdr:rowOff>
    </xdr:to>
    <xdr:sp>
      <xdr:nvSpPr>
        <xdr:cNvPr id="32" name="Line 45"/>
        <xdr:cNvSpPr>
          <a:spLocks/>
        </xdr:cNvSpPr>
      </xdr:nvSpPr>
      <xdr:spPr>
        <a:xfrm flipH="1" flipV="1">
          <a:off x="1781175" y="3438525"/>
          <a:ext cx="0" cy="3238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xdr:row>
      <xdr:rowOff>0</xdr:rowOff>
    </xdr:from>
    <xdr:to>
      <xdr:col>8</xdr:col>
      <xdr:colOff>304800</xdr:colOff>
      <xdr:row>23</xdr:row>
      <xdr:rowOff>0</xdr:rowOff>
    </xdr:to>
    <xdr:sp>
      <xdr:nvSpPr>
        <xdr:cNvPr id="33" name="Line 46"/>
        <xdr:cNvSpPr>
          <a:spLocks/>
        </xdr:cNvSpPr>
      </xdr:nvSpPr>
      <xdr:spPr>
        <a:xfrm flipV="1">
          <a:off x="1781175" y="3762375"/>
          <a:ext cx="3048000" cy="0"/>
        </a:xfrm>
        <a:prstGeom prst="line">
          <a:avLst/>
        </a:prstGeom>
        <a:solidFill>
          <a:srgbClr val="FFFFFF"/>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21</xdr:row>
      <xdr:rowOff>0</xdr:rowOff>
    </xdr:from>
    <xdr:to>
      <xdr:col>8</xdr:col>
      <xdr:colOff>304800</xdr:colOff>
      <xdr:row>23</xdr:row>
      <xdr:rowOff>0</xdr:rowOff>
    </xdr:to>
    <xdr:sp>
      <xdr:nvSpPr>
        <xdr:cNvPr id="34" name="Line 47"/>
        <xdr:cNvSpPr>
          <a:spLocks/>
        </xdr:cNvSpPr>
      </xdr:nvSpPr>
      <xdr:spPr>
        <a:xfrm flipV="1">
          <a:off x="4829175" y="3438525"/>
          <a:ext cx="0" cy="323850"/>
        </a:xfrm>
        <a:prstGeom prst="line">
          <a:avLst/>
        </a:prstGeom>
        <a:solidFill>
          <a:srgbClr val="FFFFFF"/>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21</xdr:row>
      <xdr:rowOff>0</xdr:rowOff>
    </xdr:from>
    <xdr:to>
      <xdr:col>3</xdr:col>
      <xdr:colOff>0</xdr:colOff>
      <xdr:row>22</xdr:row>
      <xdr:rowOff>0</xdr:rowOff>
    </xdr:to>
    <xdr:sp>
      <xdr:nvSpPr>
        <xdr:cNvPr id="35" name="Text 56"/>
        <xdr:cNvSpPr txBox="1">
          <a:spLocks noChangeArrowheads="1"/>
        </xdr:cNvSpPr>
      </xdr:nvSpPr>
      <xdr:spPr>
        <a:xfrm>
          <a:off x="857250" y="3438525"/>
          <a:ext cx="619125" cy="161925"/>
        </a:xfrm>
        <a:prstGeom prst="rect">
          <a:avLst/>
        </a:prstGeom>
        <a:solidFill>
          <a:srgbClr val="FFFFFF"/>
        </a:solidFill>
        <a:ln w="1" cmpd="sng">
          <a:noFill/>
        </a:ln>
      </xdr:spPr>
      <xdr:txBody>
        <a:bodyPr vertOverflow="clip" wrap="square"/>
        <a:p>
          <a:pPr algn="l">
            <a:defRPr/>
          </a:pPr>
          <a:r>
            <a:rPr lang="en-US" cap="none" sz="800" b="0" i="0" u="none" baseline="0">
              <a:solidFill>
                <a:srgbClr val="008000"/>
              </a:solidFill>
              <a:latin typeface="Arial"/>
              <a:ea typeface="Arial"/>
              <a:cs typeface="Arial"/>
            </a:rPr>
            <a:t>uRevision</a:t>
          </a:r>
        </a:p>
      </xdr:txBody>
    </xdr:sp>
    <xdr:clientData/>
  </xdr:twoCellAnchor>
  <xdr:twoCellAnchor>
    <xdr:from>
      <xdr:col>2</xdr:col>
      <xdr:colOff>0</xdr:colOff>
      <xdr:row>17</xdr:row>
      <xdr:rowOff>0</xdr:rowOff>
    </xdr:from>
    <xdr:to>
      <xdr:col>3</xdr:col>
      <xdr:colOff>0</xdr:colOff>
      <xdr:row>17</xdr:row>
      <xdr:rowOff>152400</xdr:rowOff>
    </xdr:to>
    <xdr:sp>
      <xdr:nvSpPr>
        <xdr:cNvPr id="36" name="Text 57"/>
        <xdr:cNvSpPr txBox="1">
          <a:spLocks noChangeArrowheads="1"/>
        </xdr:cNvSpPr>
      </xdr:nvSpPr>
      <xdr:spPr>
        <a:xfrm>
          <a:off x="866775" y="2790825"/>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cRevision</a:t>
          </a:r>
        </a:p>
      </xdr:txBody>
    </xdr:sp>
    <xdr:clientData/>
  </xdr:twoCellAnchor>
  <xdr:twoCellAnchor>
    <xdr:from>
      <xdr:col>9</xdr:col>
      <xdr:colOff>0</xdr:colOff>
      <xdr:row>17</xdr:row>
      <xdr:rowOff>0</xdr:rowOff>
    </xdr:from>
    <xdr:to>
      <xdr:col>10</xdr:col>
      <xdr:colOff>0</xdr:colOff>
      <xdr:row>17</xdr:row>
      <xdr:rowOff>152400</xdr:rowOff>
    </xdr:to>
    <xdr:sp>
      <xdr:nvSpPr>
        <xdr:cNvPr id="37" name="Text 58"/>
        <xdr:cNvSpPr txBox="1">
          <a:spLocks noChangeArrowheads="1"/>
        </xdr:cNvSpPr>
      </xdr:nvSpPr>
      <xdr:spPr>
        <a:xfrm>
          <a:off x="5133975" y="2790825"/>
          <a:ext cx="609600" cy="152400"/>
        </a:xfrm>
        <a:prstGeom prst="rect">
          <a:avLst/>
        </a:prstGeom>
        <a:solidFill>
          <a:srgbClr val="FFFFFF"/>
        </a:solidFill>
        <a:ln w="1" cmpd="sng">
          <a:noFill/>
        </a:ln>
      </xdr:spPr>
      <xdr:txBody>
        <a:bodyPr vertOverflow="clip" wrap="square"/>
        <a:p>
          <a:pPr algn="r">
            <a:defRPr/>
          </a:pPr>
          <a:r>
            <a:rPr lang="en-US" cap="none" sz="800" b="0" i="0" u="none" baseline="0">
              <a:solidFill>
                <a:srgbClr val="FF0000"/>
              </a:solidFill>
              <a:latin typeface="Arial"/>
              <a:ea typeface="Arial"/>
              <a:cs typeface="Arial"/>
            </a:rPr>
            <a:t>cSuccess</a:t>
          </a:r>
        </a:p>
      </xdr:txBody>
    </xdr:sp>
    <xdr:clientData/>
  </xdr:twoCellAnchor>
  <xdr:twoCellAnchor>
    <xdr:from>
      <xdr:col>9</xdr:col>
      <xdr:colOff>0</xdr:colOff>
      <xdr:row>21</xdr:row>
      <xdr:rowOff>0</xdr:rowOff>
    </xdr:from>
    <xdr:to>
      <xdr:col>10</xdr:col>
      <xdr:colOff>0</xdr:colOff>
      <xdr:row>21</xdr:row>
      <xdr:rowOff>152400</xdr:rowOff>
    </xdr:to>
    <xdr:sp>
      <xdr:nvSpPr>
        <xdr:cNvPr id="38" name="Text 59"/>
        <xdr:cNvSpPr txBox="1">
          <a:spLocks noChangeArrowheads="1"/>
        </xdr:cNvSpPr>
      </xdr:nvSpPr>
      <xdr:spPr>
        <a:xfrm>
          <a:off x="5133975" y="3438525"/>
          <a:ext cx="609600" cy="152400"/>
        </a:xfrm>
        <a:prstGeom prst="rect">
          <a:avLst/>
        </a:prstGeom>
        <a:solidFill>
          <a:srgbClr val="FFFFFF"/>
        </a:solidFill>
        <a:ln w="1" cmpd="sng">
          <a:noFill/>
        </a:ln>
      </xdr:spPr>
      <xdr:txBody>
        <a:bodyPr vertOverflow="clip" wrap="square"/>
        <a:p>
          <a:pPr algn="r">
            <a:defRPr/>
          </a:pPr>
          <a:r>
            <a:rPr lang="en-US" cap="none" sz="800" b="0" i="0" u="none" baseline="0">
              <a:solidFill>
                <a:srgbClr val="008000"/>
              </a:solidFill>
              <a:latin typeface="Arial"/>
              <a:ea typeface="Arial"/>
              <a:cs typeface="Arial"/>
            </a:rPr>
            <a:t>uSuccessR</a:t>
          </a:r>
        </a:p>
      </xdr:txBody>
    </xdr:sp>
    <xdr:clientData/>
  </xdr:twoCellAnchor>
  <xdr:twoCellAnchor>
    <xdr:from>
      <xdr:col>7</xdr:col>
      <xdr:colOff>447675</xdr:colOff>
      <xdr:row>18</xdr:row>
      <xdr:rowOff>38100</xdr:rowOff>
    </xdr:from>
    <xdr:to>
      <xdr:col>9</xdr:col>
      <xdr:colOff>142875</xdr:colOff>
      <xdr:row>20</xdr:row>
      <xdr:rowOff>85725</xdr:rowOff>
    </xdr:to>
    <xdr:sp>
      <xdr:nvSpPr>
        <xdr:cNvPr id="39" name="Text 33"/>
        <xdr:cNvSpPr txBox="1">
          <a:spLocks noChangeArrowheads="1"/>
        </xdr:cNvSpPr>
      </xdr:nvSpPr>
      <xdr:spPr>
        <a:xfrm>
          <a:off x="4362450" y="2990850"/>
          <a:ext cx="914400" cy="371475"/>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Successful Revision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cdr:x>
      <cdr:y>0.54625</cdr:y>
    </cdr:from>
    <cdr:to>
      <cdr:x>0.4195</cdr:x>
      <cdr:y>0.58675</cdr:y>
    </cdr:to>
    <cdr:sp>
      <cdr:nvSpPr>
        <cdr:cNvPr id="1" name="TextBox 1"/>
        <cdr:cNvSpPr txBox="1">
          <a:spLocks noChangeArrowheads="1"/>
        </cdr:cNvSpPr>
      </cdr:nvSpPr>
      <cdr:spPr>
        <a:xfrm>
          <a:off x="3514725" y="3228975"/>
          <a:ext cx="104775" cy="238125"/>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cdr:x>
      <cdr:y>0.54625</cdr:y>
    </cdr:from>
    <cdr:to>
      <cdr:x>0.4195</cdr:x>
      <cdr:y>0.58675</cdr:y>
    </cdr:to>
    <cdr:sp>
      <cdr:nvSpPr>
        <cdr:cNvPr id="1" name="TextBox 1"/>
        <cdr:cNvSpPr txBox="1">
          <a:spLocks noChangeArrowheads="1"/>
        </cdr:cNvSpPr>
      </cdr:nvSpPr>
      <cdr:spPr>
        <a:xfrm>
          <a:off x="3514725" y="3228975"/>
          <a:ext cx="104775" cy="238125"/>
        </a:xfrm>
        <a:prstGeom prst="rect">
          <a:avLst/>
        </a:prstGeom>
        <a:noFill/>
        <a:ln w="1" cmpd="sng">
          <a:noFill/>
        </a:ln>
      </cdr:spPr>
      <cdr:txBody>
        <a:bodyPr vertOverflow="clip" wrap="square" anchor="ctr"/>
        <a:p>
          <a:pPr algn="ctr">
            <a:defRPr/>
          </a:pPr>
          <a:r>
            <a:rPr lang="en-US" cap="none" sz="925" b="0" i="0" u="none" baseline="0">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57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Figure"/>
      <sheetName val="Analysis"/>
      <sheetName val="Parameters"/>
      <sheetName val="Life tables"/>
      <sheetName val="Hazard function"/>
      <sheetName val="Standard"/>
      <sheetName val="NP1"/>
      <sheetName val="inc CE plane"/>
      <sheetName val="Simulation"/>
      <sheetName val="CEA curve"/>
      <sheetName val="Sub-group results"/>
      <sheetName val="Sub-group CEACs"/>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C45"/>
  <sheetViews>
    <sheetView tabSelected="1" workbookViewId="0" topLeftCell="A1">
      <selection activeCell="B3" sqref="B3"/>
    </sheetView>
  </sheetViews>
  <sheetFormatPr defaultColWidth="9.140625" defaultRowHeight="12.75"/>
  <cols>
    <col min="1" max="1" width="3.8515625" style="0" customWidth="1"/>
    <col min="12" max="12" width="4.28125" style="0" customWidth="1"/>
  </cols>
  <sheetData>
    <row r="1" ht="15.75">
      <c r="A1" s="2" t="s">
        <v>0</v>
      </c>
    </row>
    <row r="2" ht="12.75">
      <c r="A2" s="4" t="s">
        <v>1</v>
      </c>
    </row>
    <row r="25" ht="12.75">
      <c r="A25" t="s">
        <v>2</v>
      </c>
    </row>
    <row r="26" ht="12.75">
      <c r="A26" t="s">
        <v>3</v>
      </c>
    </row>
    <row r="27" ht="12.75">
      <c r="A27" t="s">
        <v>4</v>
      </c>
    </row>
    <row r="28" ht="12.75">
      <c r="A28" s="5" t="s">
        <v>84</v>
      </c>
    </row>
    <row r="35" ht="12.75">
      <c r="B35" s="28"/>
    </row>
    <row r="36" spans="2:3" ht="12.75">
      <c r="B36" s="28"/>
      <c r="C36" s="11"/>
    </row>
    <row r="37" spans="2:3" ht="12.75">
      <c r="B37" s="28"/>
      <c r="C37" s="11"/>
    </row>
    <row r="38" spans="2:3" ht="12.75">
      <c r="B38" s="28"/>
      <c r="C38" s="11"/>
    </row>
    <row r="39" spans="2:3" ht="12.75">
      <c r="B39" s="28"/>
      <c r="C39" s="11"/>
    </row>
    <row r="40" spans="2:3" ht="12.75">
      <c r="B40" s="28"/>
      <c r="C40" s="11"/>
    </row>
    <row r="41" spans="2:3" ht="12.75">
      <c r="B41" s="28"/>
      <c r="C41" s="11"/>
    </row>
    <row r="42" spans="2:3" ht="12.75">
      <c r="B42" s="28"/>
      <c r="C42" s="11"/>
    </row>
    <row r="43" spans="2:3" ht="12.75">
      <c r="B43" s="28"/>
      <c r="C43" s="11"/>
    </row>
    <row r="44" spans="2:3" ht="12.75">
      <c r="B44" s="28"/>
      <c r="C44" s="11"/>
    </row>
    <row r="45" spans="2:3" ht="12.75">
      <c r="B45" s="28"/>
      <c r="C45" s="11"/>
    </row>
  </sheetData>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20"/>
  <sheetViews>
    <sheetView workbookViewId="0" topLeftCell="A1">
      <selection activeCell="A2" sqref="A2"/>
    </sheetView>
  </sheetViews>
  <sheetFormatPr defaultColWidth="9.140625" defaultRowHeight="12.75"/>
  <cols>
    <col min="1" max="1" width="5.8515625" style="0" customWidth="1"/>
    <col min="2" max="2" width="4.7109375" style="0" customWidth="1"/>
    <col min="6" max="6" width="4.00390625" style="0" customWidth="1"/>
    <col min="7" max="7" width="5.00390625" style="0" customWidth="1"/>
    <col min="8" max="8" width="5.28125" style="0" customWidth="1"/>
    <col min="12" max="12" width="5.140625" style="0" customWidth="1"/>
  </cols>
  <sheetData>
    <row r="1" ht="15.75">
      <c r="A1" s="43" t="s">
        <v>114</v>
      </c>
    </row>
    <row r="4" spans="2:12" ht="12.75">
      <c r="B4" s="100" t="s">
        <v>110</v>
      </c>
      <c r="C4" s="100"/>
      <c r="D4" s="100"/>
      <c r="E4" s="100"/>
      <c r="F4" s="100"/>
      <c r="H4" s="94" t="s">
        <v>111</v>
      </c>
      <c r="I4" s="95"/>
      <c r="J4" s="95"/>
      <c r="K4" s="95"/>
      <c r="L4" s="95"/>
    </row>
    <row r="5" spans="2:12" ht="12.75">
      <c r="B5" s="93"/>
      <c r="C5" s="93"/>
      <c r="D5" s="93"/>
      <c r="E5" s="93"/>
      <c r="F5" s="93"/>
      <c r="H5" s="96"/>
      <c r="I5" s="96"/>
      <c r="J5" s="96"/>
      <c r="K5" s="96"/>
      <c r="L5" s="96"/>
    </row>
    <row r="6" spans="2:12" ht="12.75">
      <c r="B6" s="93"/>
      <c r="C6" s="93"/>
      <c r="D6" s="93"/>
      <c r="E6" s="93"/>
      <c r="F6" s="93"/>
      <c r="H6" s="96"/>
      <c r="I6" s="97">
        <v>60</v>
      </c>
      <c r="J6" s="98" t="s">
        <v>112</v>
      </c>
      <c r="K6" s="98"/>
      <c r="L6" s="96"/>
    </row>
    <row r="7" spans="2:12" ht="12.75">
      <c r="B7" s="93"/>
      <c r="C7" s="93"/>
      <c r="D7" s="93"/>
      <c r="E7" s="93"/>
      <c r="F7" s="93"/>
      <c r="H7" s="96"/>
      <c r="I7" s="99" t="s">
        <v>113</v>
      </c>
      <c r="J7" s="96"/>
      <c r="K7" s="96"/>
      <c r="L7" s="96"/>
    </row>
    <row r="8" spans="2:12" ht="12.75">
      <c r="B8" s="93"/>
      <c r="C8" s="93"/>
      <c r="D8" s="93"/>
      <c r="E8" s="93"/>
      <c r="F8" s="93"/>
      <c r="H8" s="96"/>
      <c r="I8" s="96"/>
      <c r="J8" s="96"/>
      <c r="K8" s="96"/>
      <c r="L8" s="96"/>
    </row>
    <row r="10" spans="2:12" ht="12.75">
      <c r="B10" s="101" t="s">
        <v>118</v>
      </c>
      <c r="C10" s="102"/>
      <c r="D10" s="102"/>
      <c r="E10" s="102"/>
      <c r="F10" s="102"/>
      <c r="H10" s="101" t="s">
        <v>117</v>
      </c>
      <c r="I10" s="102"/>
      <c r="J10" s="102"/>
      <c r="K10" s="102"/>
      <c r="L10" s="102"/>
    </row>
    <row r="11" spans="2:12" ht="12.75">
      <c r="B11" s="103"/>
      <c r="C11" s="103"/>
      <c r="D11" s="103"/>
      <c r="E11" s="103"/>
      <c r="F11" s="103"/>
      <c r="H11" s="103"/>
      <c r="I11" s="103"/>
      <c r="J11" s="103"/>
      <c r="K11" s="103"/>
      <c r="L11" s="103"/>
    </row>
    <row r="12" spans="2:12" ht="12.75">
      <c r="B12" s="103"/>
      <c r="C12" s="107" t="s">
        <v>115</v>
      </c>
      <c r="D12" s="107" t="s">
        <v>21</v>
      </c>
      <c r="E12" s="107" t="s">
        <v>22</v>
      </c>
      <c r="F12" s="103"/>
      <c r="H12" s="103"/>
      <c r="I12" s="107" t="s">
        <v>115</v>
      </c>
      <c r="J12" s="107" t="s">
        <v>21</v>
      </c>
      <c r="K12" s="107" t="s">
        <v>22</v>
      </c>
      <c r="L12" s="103"/>
    </row>
    <row r="13" spans="2:12" ht="12.75">
      <c r="B13" s="103"/>
      <c r="C13" s="103"/>
      <c r="D13" s="103"/>
      <c r="E13" s="103"/>
      <c r="F13" s="103"/>
      <c r="H13" s="103"/>
      <c r="I13" s="103"/>
      <c r="J13" s="103"/>
      <c r="K13" s="103"/>
      <c r="L13" s="103"/>
    </row>
    <row r="14" spans="2:12" ht="12.75">
      <c r="B14" s="103"/>
      <c r="C14" s="103" t="s">
        <v>106</v>
      </c>
      <c r="D14" s="110">
        <f>Standard!M68</f>
        <v>512.434658343643</v>
      </c>
      <c r="E14" s="111">
        <f>Standard!O68</f>
        <v>14.65318961482532</v>
      </c>
      <c r="F14" s="106"/>
      <c r="H14" s="103"/>
      <c r="I14" s="103" t="s">
        <v>106</v>
      </c>
      <c r="J14" s="110"/>
      <c r="K14" s="111"/>
      <c r="L14" s="106"/>
    </row>
    <row r="15" spans="2:12" ht="12.75">
      <c r="B15" s="103"/>
      <c r="C15" s="103" t="s">
        <v>87</v>
      </c>
      <c r="D15" s="110">
        <f>NP1!M68</f>
        <v>610.3118177575827</v>
      </c>
      <c r="E15" s="111">
        <f>NP1!O68</f>
        <v>14.697709857306155</v>
      </c>
      <c r="F15" s="106"/>
      <c r="H15" s="103"/>
      <c r="I15" s="103" t="s">
        <v>87</v>
      </c>
      <c r="J15" s="110"/>
      <c r="K15" s="111"/>
      <c r="L15" s="106"/>
    </row>
    <row r="16" spans="2:12" ht="12.75">
      <c r="B16" s="103"/>
      <c r="C16" s="103" t="s">
        <v>147</v>
      </c>
      <c r="D16" s="110">
        <f>D15-D14</f>
        <v>97.8771594139397</v>
      </c>
      <c r="E16" s="111">
        <f>E15-E14</f>
        <v>0.04452024248083397</v>
      </c>
      <c r="F16" s="106"/>
      <c r="H16" s="103"/>
      <c r="I16" s="103" t="s">
        <v>147</v>
      </c>
      <c r="J16" s="110"/>
      <c r="K16" s="111"/>
      <c r="L16" s="106"/>
    </row>
    <row r="17" spans="2:12" ht="12.75">
      <c r="B17" s="103"/>
      <c r="C17" s="103"/>
      <c r="D17" s="104"/>
      <c r="E17" s="105"/>
      <c r="F17" s="106"/>
      <c r="H17" s="103"/>
      <c r="I17" s="103"/>
      <c r="J17" s="104"/>
      <c r="K17" s="105"/>
      <c r="L17" s="106"/>
    </row>
    <row r="18" spans="2:12" ht="12.75">
      <c r="B18" s="103"/>
      <c r="C18" s="103" t="s">
        <v>119</v>
      </c>
      <c r="D18" s="104"/>
      <c r="E18" s="105"/>
      <c r="F18" s="106"/>
      <c r="H18" s="103"/>
      <c r="I18" s="103" t="s">
        <v>119</v>
      </c>
      <c r="J18" s="104"/>
      <c r="K18" s="105"/>
      <c r="L18" s="106"/>
    </row>
    <row r="19" spans="2:12" ht="12.75">
      <c r="B19" s="103"/>
      <c r="C19" s="103" t="s">
        <v>120</v>
      </c>
      <c r="D19" s="110">
        <f>D16/E16</f>
        <v>2198.486664938448</v>
      </c>
      <c r="E19" s="107" t="s">
        <v>116</v>
      </c>
      <c r="F19" s="103"/>
      <c r="H19" s="103"/>
      <c r="I19" s="103" t="s">
        <v>120</v>
      </c>
      <c r="J19" s="110"/>
      <c r="K19" s="107" t="s">
        <v>116</v>
      </c>
      <c r="L19" s="103"/>
    </row>
    <row r="20" spans="2:12" ht="12.75">
      <c r="B20" s="103"/>
      <c r="C20" s="103"/>
      <c r="D20" s="108"/>
      <c r="E20" s="103"/>
      <c r="F20" s="103"/>
      <c r="H20" s="103"/>
      <c r="I20" s="103"/>
      <c r="J20" s="108"/>
      <c r="K20" s="103"/>
      <c r="L20" s="103"/>
    </row>
  </sheetData>
  <conditionalFormatting sqref="I6">
    <cfRule type="cellIs" priority="1" dxfId="0" operator="between" stopIfTrue="1">
      <formula>40</formula>
      <formula>90</formula>
    </cfRule>
  </conditionalFormatting>
  <dataValidations count="1">
    <dataValidation type="whole" allowBlank="1" showInputMessage="1" showErrorMessage="1" sqref="I6">
      <formula1>40</formula1>
      <formula2>90</formula2>
    </dataValidation>
  </dataValidations>
  <printOptions/>
  <pageMargins left="0.75" right="0.75" top="1" bottom="1"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S43"/>
  <sheetViews>
    <sheetView workbookViewId="0" topLeftCell="A1">
      <pane ySplit="6" topLeftCell="BM7" activePane="bottomLeft" state="frozen"/>
      <selection pane="topLeft" activeCell="A1" sqref="A1"/>
      <selection pane="bottomLeft" activeCell="A2" sqref="A2"/>
    </sheetView>
  </sheetViews>
  <sheetFormatPr defaultColWidth="9.140625" defaultRowHeight="12.75"/>
  <cols>
    <col min="1" max="1" width="14.140625" style="0" customWidth="1"/>
    <col min="2" max="2" width="11.00390625" style="0" customWidth="1"/>
    <col min="3" max="5" width="12.421875" style="0" customWidth="1"/>
    <col min="6" max="6" width="12.421875" style="115" customWidth="1"/>
    <col min="7" max="8" width="12.421875" style="0" customWidth="1"/>
    <col min="9" max="9" width="9.57421875" style="0" customWidth="1"/>
    <col min="11" max="11" width="10.8515625" style="0" customWidth="1"/>
    <col min="13" max="13" width="9.28125" style="0" customWidth="1"/>
    <col min="14" max="14" width="11.421875" style="0" bestFit="1" customWidth="1"/>
    <col min="16" max="16" width="2.28125" style="0" customWidth="1"/>
    <col min="18" max="18" width="9.7109375" style="0" customWidth="1"/>
    <col min="19" max="19" width="10.421875" style="0" bestFit="1" customWidth="1"/>
  </cols>
  <sheetData>
    <row r="1" spans="1:13" ht="15.75">
      <c r="A1" s="6" t="s">
        <v>83</v>
      </c>
      <c r="I1" s="143"/>
      <c r="J1" s="143"/>
      <c r="K1" s="144" t="s">
        <v>31</v>
      </c>
      <c r="L1" s="143"/>
      <c r="M1" s="143"/>
    </row>
    <row r="2" spans="1:13" s="61" customFormat="1" ht="13.5" thickBot="1">
      <c r="A2" s="7"/>
      <c r="F2" s="116"/>
      <c r="I2" s="145"/>
      <c r="J2" s="145"/>
      <c r="K2" s="144" t="s">
        <v>142</v>
      </c>
      <c r="L2" s="145"/>
      <c r="M2" s="145"/>
    </row>
    <row r="3" spans="1:13" s="61" customFormat="1" ht="13.5" thickBot="1">
      <c r="A3" s="7"/>
      <c r="B3" s="48">
        <v>2</v>
      </c>
      <c r="D3" s="114">
        <v>0</v>
      </c>
      <c r="E3" s="112" t="s">
        <v>101</v>
      </c>
      <c r="F3" s="117"/>
      <c r="I3" s="145"/>
      <c r="J3" s="145"/>
      <c r="K3" s="146" t="s">
        <v>5</v>
      </c>
      <c r="L3" s="145"/>
      <c r="M3" s="145"/>
    </row>
    <row r="4" spans="1:13" s="61" customFormat="1" ht="12.75">
      <c r="A4" s="7"/>
      <c r="F4" s="116"/>
      <c r="I4" s="145"/>
      <c r="J4" s="145"/>
      <c r="K4" s="146" t="s">
        <v>6</v>
      </c>
      <c r="L4" s="145"/>
      <c r="M4" s="145"/>
    </row>
    <row r="5" spans="1:13" ht="15.75">
      <c r="A5" s="6"/>
      <c r="D5" s="152" t="s">
        <v>138</v>
      </c>
      <c r="E5" s="152"/>
      <c r="F5" s="152"/>
      <c r="G5" s="152"/>
      <c r="H5" s="152"/>
      <c r="I5" s="143"/>
      <c r="J5" s="143"/>
      <c r="K5" s="147" t="s">
        <v>32</v>
      </c>
      <c r="L5" s="143"/>
      <c r="M5" s="143"/>
    </row>
    <row r="6" spans="1:9" ht="12.75">
      <c r="A6" s="7" t="s">
        <v>137</v>
      </c>
      <c r="B6" s="113" t="s">
        <v>33</v>
      </c>
      <c r="C6" s="113" t="s">
        <v>133</v>
      </c>
      <c r="D6" s="113" t="s">
        <v>81</v>
      </c>
      <c r="E6" s="113" t="s">
        <v>132</v>
      </c>
      <c r="F6" s="113" t="s">
        <v>37</v>
      </c>
      <c r="G6" s="113" t="s">
        <v>35</v>
      </c>
      <c r="H6" s="113" t="s">
        <v>36</v>
      </c>
      <c r="I6" s="21" t="s">
        <v>40</v>
      </c>
    </row>
    <row r="7" spans="14:17" ht="12.75">
      <c r="N7" s="13"/>
      <c r="O7" s="13"/>
      <c r="P7" s="13"/>
      <c r="Q7" s="12"/>
    </row>
    <row r="8" spans="1:17" ht="12.75">
      <c r="A8" t="s">
        <v>7</v>
      </c>
      <c r="B8" s="48">
        <f>Analysis!$I$6</f>
        <v>60</v>
      </c>
      <c r="C8" s="48"/>
      <c r="E8" s="16"/>
      <c r="F8" s="118"/>
      <c r="G8" s="16"/>
      <c r="H8" s="16"/>
      <c r="I8" s="22" t="s">
        <v>8</v>
      </c>
      <c r="J8" s="13"/>
      <c r="K8" s="13"/>
      <c r="L8" s="13"/>
      <c r="M8" s="14"/>
      <c r="N8" s="13"/>
      <c r="O8" s="13"/>
      <c r="P8" s="13"/>
      <c r="Q8" s="12"/>
    </row>
    <row r="9" spans="1:13" ht="12.75">
      <c r="A9" t="s">
        <v>44</v>
      </c>
      <c r="B9" s="48">
        <f>IF(B3=2,0,1)</f>
        <v>0</v>
      </c>
      <c r="E9" s="32"/>
      <c r="F9" s="119"/>
      <c r="G9" s="32"/>
      <c r="H9" s="32"/>
      <c r="I9" s="22" t="s">
        <v>82</v>
      </c>
      <c r="J9" s="13"/>
      <c r="K9" s="13"/>
      <c r="L9" s="13"/>
      <c r="M9" s="14"/>
    </row>
    <row r="10" spans="2:13" ht="12.75">
      <c r="B10" s="48"/>
      <c r="C10" s="48"/>
      <c r="E10" s="32"/>
      <c r="F10" s="119"/>
      <c r="G10" s="32"/>
      <c r="H10" s="32"/>
      <c r="I10" s="22"/>
      <c r="J10" s="13"/>
      <c r="K10" s="13"/>
      <c r="L10" s="13"/>
      <c r="M10" s="14"/>
    </row>
    <row r="11" spans="1:17" ht="12.75">
      <c r="A11" s="22" t="s">
        <v>17</v>
      </c>
      <c r="B11" s="63">
        <v>0.06</v>
      </c>
      <c r="C11" s="10"/>
      <c r="E11" s="10"/>
      <c r="F11" s="120"/>
      <c r="G11" s="10"/>
      <c r="H11" s="10"/>
      <c r="I11" s="22" t="s">
        <v>18</v>
      </c>
      <c r="N11" s="13"/>
      <c r="O11" s="13"/>
      <c r="P11" s="13"/>
      <c r="Q11" s="12"/>
    </row>
    <row r="12" spans="1:17" ht="12.75">
      <c r="A12" s="22" t="s">
        <v>19</v>
      </c>
      <c r="B12" s="63">
        <v>0.015</v>
      </c>
      <c r="C12" s="10"/>
      <c r="E12" s="10"/>
      <c r="F12" s="120"/>
      <c r="G12" s="10"/>
      <c r="H12" s="10"/>
      <c r="I12" s="22" t="s">
        <v>20</v>
      </c>
      <c r="O12" s="13"/>
      <c r="P12" s="13"/>
      <c r="Q12" s="12"/>
    </row>
    <row r="13" spans="9:17" ht="12.75">
      <c r="I13" s="9"/>
      <c r="J13" s="13"/>
      <c r="K13" s="13"/>
      <c r="L13" s="13"/>
      <c r="M13" s="14"/>
      <c r="O13" s="13"/>
      <c r="P13" s="13"/>
      <c r="Q13" s="12"/>
    </row>
    <row r="14" spans="1:19" ht="12.75">
      <c r="A14" s="15" t="s">
        <v>136</v>
      </c>
      <c r="I14" s="9"/>
      <c r="J14" s="13"/>
      <c r="K14" s="13"/>
      <c r="L14" s="13"/>
      <c r="M14" s="14"/>
      <c r="O14" s="68"/>
      <c r="P14" s="68"/>
      <c r="Q14" s="70"/>
      <c r="R14" s="35"/>
      <c r="S14" s="35"/>
    </row>
    <row r="15" spans="1:19" ht="12.75">
      <c r="A15" s="15"/>
      <c r="I15" s="9"/>
      <c r="J15" s="13"/>
      <c r="K15" s="13"/>
      <c r="L15" s="13"/>
      <c r="M15" s="14"/>
      <c r="O15" s="68"/>
      <c r="P15" s="68"/>
      <c r="Q15" s="70"/>
      <c r="R15" s="35"/>
      <c r="S15" s="35"/>
    </row>
    <row r="16" spans="1:19" s="35" customFormat="1" ht="12.75">
      <c r="A16" s="36" t="s">
        <v>9</v>
      </c>
      <c r="B16" s="125">
        <f>IF($D$3=0,D16,C16)</f>
        <v>0.02</v>
      </c>
      <c r="C16" s="125">
        <f ca="1">BETAINV(RAND(),$G$16,$H$16)</f>
        <v>0.007924869656562805</v>
      </c>
      <c r="D16" s="125">
        <f>G16/(G16+H16)</f>
        <v>0.02</v>
      </c>
      <c r="E16" s="151">
        <f>SQRT(G16*H16/((G16+H16)^2*(G16+H16+1)))</f>
        <v>0.013930520662939847</v>
      </c>
      <c r="F16" s="126" t="s">
        <v>69</v>
      </c>
      <c r="G16" s="128">
        <v>2</v>
      </c>
      <c r="H16" s="128">
        <v>98</v>
      </c>
      <c r="I16" s="35" t="s">
        <v>85</v>
      </c>
      <c r="J16" s="68"/>
      <c r="K16" s="68"/>
      <c r="L16" s="68"/>
      <c r="M16" s="69"/>
      <c r="O16" s="71"/>
      <c r="P16" s="71"/>
      <c r="Q16" s="72"/>
      <c r="R16" s="71"/>
      <c r="S16" s="71"/>
    </row>
    <row r="17" spans="1:19" s="35" customFormat="1" ht="12.75">
      <c r="A17" s="36" t="s">
        <v>10</v>
      </c>
      <c r="B17" s="125">
        <f>IF($D$3=0,D17,C17)</f>
        <v>0.02</v>
      </c>
      <c r="C17" s="125">
        <f ca="1">BETAINV(RAND(),$G$17,$H$17)</f>
        <v>0.0048268139362335205</v>
      </c>
      <c r="D17" s="125">
        <f>G17/(G17+H17)</f>
        <v>0.02</v>
      </c>
      <c r="E17" s="151">
        <f>SQRT(G17*H17/((G17+H17)^2*(G17+H17+1)))</f>
        <v>0.013930520662939847</v>
      </c>
      <c r="F17" s="126" t="s">
        <v>69</v>
      </c>
      <c r="G17" s="128">
        <v>2</v>
      </c>
      <c r="H17" s="128">
        <v>98</v>
      </c>
      <c r="I17" s="35" t="s">
        <v>86</v>
      </c>
      <c r="J17" s="68"/>
      <c r="K17" s="68"/>
      <c r="L17" s="68"/>
      <c r="M17" s="69"/>
      <c r="N17" s="71"/>
      <c r="O17" s="71"/>
      <c r="P17" s="71"/>
      <c r="Q17" s="71"/>
      <c r="R17" s="71"/>
      <c r="S17" s="71"/>
    </row>
    <row r="18" spans="1:19" s="35" customFormat="1" ht="12.75">
      <c r="A18" s="35" t="s">
        <v>11</v>
      </c>
      <c r="B18" s="125">
        <f>IF($D$3=0,D18,C18)</f>
        <v>0.04</v>
      </c>
      <c r="C18" s="125">
        <f ca="1">BETAINV(RAND(),$G$18,$H$18)</f>
        <v>0.023389548063278198</v>
      </c>
      <c r="D18" s="125">
        <f>G18/(G18+H18)</f>
        <v>0.04</v>
      </c>
      <c r="E18" s="151">
        <f>SQRT(G18*H18/((G18+H18)^2*(G18+H18+1)))</f>
        <v>0.0194986671288573</v>
      </c>
      <c r="F18" s="126" t="s">
        <v>69</v>
      </c>
      <c r="G18" s="128">
        <v>4</v>
      </c>
      <c r="H18" s="128">
        <v>96</v>
      </c>
      <c r="I18" s="35" t="s">
        <v>90</v>
      </c>
      <c r="J18" s="68"/>
      <c r="K18" s="68"/>
      <c r="L18" s="68"/>
      <c r="M18" s="69"/>
      <c r="N18" s="71"/>
      <c r="O18" s="71"/>
      <c r="P18" s="71"/>
      <c r="Q18" s="71"/>
      <c r="R18" s="71"/>
      <c r="S18" s="71"/>
    </row>
    <row r="19" spans="14:19" ht="12.75">
      <c r="N19" s="13"/>
      <c r="O19" s="13"/>
      <c r="P19" s="13"/>
      <c r="Q19" s="31"/>
      <c r="R19" s="1"/>
      <c r="S19" s="1"/>
    </row>
    <row r="20" spans="1:19" ht="12.75">
      <c r="A20" s="3" t="s">
        <v>135</v>
      </c>
      <c r="I20" s="9"/>
      <c r="J20" s="13"/>
      <c r="K20" s="13"/>
      <c r="L20" s="13"/>
      <c r="M20" s="14"/>
      <c r="N20" s="68"/>
      <c r="O20" s="68"/>
      <c r="P20" s="68"/>
      <c r="Q20" s="68"/>
      <c r="R20" s="73"/>
      <c r="S20" s="73"/>
    </row>
    <row r="21" spans="1:19" ht="12.75">
      <c r="A21" s="3"/>
      <c r="I21" s="9"/>
      <c r="J21" s="13"/>
      <c r="K21" s="13"/>
      <c r="L21" s="13"/>
      <c r="M21" s="14"/>
      <c r="N21" s="68"/>
      <c r="O21" s="68"/>
      <c r="P21" s="68"/>
      <c r="Q21" s="68"/>
      <c r="R21" s="73"/>
      <c r="S21" s="73"/>
    </row>
    <row r="22" spans="1:19" s="35" customFormat="1" ht="12.75">
      <c r="A22" s="35" t="s">
        <v>93</v>
      </c>
      <c r="B22" s="125">
        <f>IF($D$3=0,D22,C22)</f>
        <v>-5.490935</v>
      </c>
      <c r="C22" s="125">
        <f>'Hazard function'!G37</f>
        <v>-5.651032936879639</v>
      </c>
      <c r="D22" s="125">
        <f>'Hazard function'!C7</f>
        <v>-5.490935</v>
      </c>
      <c r="E22" s="125">
        <f>'Hazard function'!D7</f>
        <v>0.207892</v>
      </c>
      <c r="F22" s="126" t="s">
        <v>54</v>
      </c>
      <c r="G22" s="38"/>
      <c r="H22" s="38"/>
      <c r="I22" s="35" t="s">
        <v>94</v>
      </c>
      <c r="J22" s="68"/>
      <c r="K22" s="68"/>
      <c r="L22" s="68"/>
      <c r="M22" s="69"/>
      <c r="N22" s="68"/>
      <c r="O22" s="68"/>
      <c r="P22" s="68"/>
      <c r="Q22" s="68"/>
      <c r="R22" s="73"/>
      <c r="S22" s="73"/>
    </row>
    <row r="23" spans="1:19" s="35" customFormat="1" ht="12.75">
      <c r="A23" s="64" t="s">
        <v>50</v>
      </c>
      <c r="B23" s="125">
        <f>IF($D$3=0,D23,C23)</f>
        <v>-0.0367022</v>
      </c>
      <c r="C23" s="125">
        <f>'Hazard function'!G38</f>
        <v>-0.03908170784461241</v>
      </c>
      <c r="D23" s="125">
        <f>'Hazard function'!C8</f>
        <v>-0.0367022</v>
      </c>
      <c r="E23" s="125">
        <f>'Hazard function'!D8</f>
        <v>0.0052112</v>
      </c>
      <c r="F23" s="126" t="s">
        <v>54</v>
      </c>
      <c r="G23" s="38"/>
      <c r="H23" s="38"/>
      <c r="I23" s="35" t="s">
        <v>95</v>
      </c>
      <c r="J23" s="68"/>
      <c r="K23" s="68"/>
      <c r="L23" s="68"/>
      <c r="M23" s="69"/>
      <c r="N23" s="74"/>
      <c r="O23" s="74"/>
      <c r="P23" s="74"/>
      <c r="Q23" s="74"/>
      <c r="R23" s="76"/>
      <c r="S23" s="76"/>
    </row>
    <row r="24" spans="1:19" s="35" customFormat="1" ht="12.75">
      <c r="A24" s="64" t="s">
        <v>92</v>
      </c>
      <c r="B24" s="125">
        <f>IF($D$3=0,D24,C24)</f>
        <v>0.768536</v>
      </c>
      <c r="C24" s="125">
        <f>'Hazard function'!G39</f>
        <v>0.8234991097217462</v>
      </c>
      <c r="D24" s="125">
        <f>'Hazard function'!C9</f>
        <v>0.768536</v>
      </c>
      <c r="E24" s="125">
        <f>'Hazard function'!D9</f>
        <v>0.109066</v>
      </c>
      <c r="F24" s="126" t="s">
        <v>54</v>
      </c>
      <c r="G24" s="38"/>
      <c r="H24" s="38"/>
      <c r="I24" s="35" t="s">
        <v>96</v>
      </c>
      <c r="J24" s="68"/>
      <c r="K24" s="68"/>
      <c r="L24" s="68"/>
      <c r="M24" s="69"/>
      <c r="N24" s="68"/>
      <c r="O24" s="68"/>
      <c r="P24" s="68"/>
      <c r="Q24" s="68"/>
      <c r="R24" s="73"/>
      <c r="S24" s="73"/>
    </row>
    <row r="25" spans="1:19" s="67" customFormat="1" ht="12.75">
      <c r="A25" s="65" t="s">
        <v>121</v>
      </c>
      <c r="B25" s="148">
        <f>EXP(cons+ageC*age+maleC*male)</f>
        <v>0.0004559775418462029</v>
      </c>
      <c r="C25" s="38"/>
      <c r="D25" s="38"/>
      <c r="E25" s="38"/>
      <c r="F25" s="127"/>
      <c r="G25" s="66"/>
      <c r="H25" s="66"/>
      <c r="I25" s="67" t="s">
        <v>122</v>
      </c>
      <c r="J25" s="74"/>
      <c r="K25" s="74"/>
      <c r="L25" s="74"/>
      <c r="M25" s="75"/>
      <c r="N25" s="17"/>
      <c r="O25" s="17"/>
      <c r="P25" s="17"/>
      <c r="Q25" s="18"/>
      <c r="R25" s="19"/>
      <c r="S25" s="19"/>
    </row>
    <row r="26" spans="1:19" s="35" customFormat="1" ht="12.75">
      <c r="A26" s="64" t="s">
        <v>123</v>
      </c>
      <c r="B26" s="125">
        <f>EXP(IF($D$3=0,D26,C26))</f>
        <v>1.4536778596632325</v>
      </c>
      <c r="C26" s="125">
        <f>'Hazard function'!G36</f>
        <v>0.47592677777838116</v>
      </c>
      <c r="D26" s="125">
        <f>'Hazard function'!C6</f>
        <v>0.3740968</v>
      </c>
      <c r="E26" s="125">
        <f>'Hazard function'!D6</f>
        <v>0.0474501</v>
      </c>
      <c r="F26" s="126" t="s">
        <v>54</v>
      </c>
      <c r="G26" s="38"/>
      <c r="H26" s="38"/>
      <c r="I26" s="35" t="s">
        <v>134</v>
      </c>
      <c r="J26" s="68"/>
      <c r="K26" s="68"/>
      <c r="L26" s="68"/>
      <c r="M26" s="69"/>
      <c r="N26" s="17"/>
      <c r="O26" s="17"/>
      <c r="P26" s="17"/>
      <c r="Q26" s="18"/>
      <c r="R26" s="19"/>
      <c r="S26" s="19"/>
    </row>
    <row r="27" spans="1:19" s="35" customFormat="1" ht="12.75">
      <c r="A27" s="35" t="s">
        <v>91</v>
      </c>
      <c r="B27" s="125">
        <f>IF($D$3=0,D27,C27)</f>
        <v>0.26067678779517234</v>
      </c>
      <c r="C27" s="125">
        <f>EXP('Hazard function'!G40)</f>
        <v>0.20577925016182885</v>
      </c>
      <c r="D27" s="125">
        <f>EXP('Hazard function'!C10)</f>
        <v>0.26067678779517234</v>
      </c>
      <c r="E27" s="125">
        <f>'Hazard function'!D10</f>
        <v>0.3825815</v>
      </c>
      <c r="F27" s="126" t="s">
        <v>54</v>
      </c>
      <c r="H27" s="38"/>
      <c r="I27" s="35" t="s">
        <v>89</v>
      </c>
      <c r="J27" s="68"/>
      <c r="K27" s="68"/>
      <c r="L27" s="68"/>
      <c r="M27" s="69"/>
      <c r="N27"/>
      <c r="O27"/>
      <c r="P27"/>
      <c r="Q27"/>
      <c r="R27"/>
      <c r="S27"/>
    </row>
    <row r="28" spans="2:19" s="35" customFormat="1" ht="12.75">
      <c r="B28" s="30"/>
      <c r="C28" s="30"/>
      <c r="D28" s="30"/>
      <c r="E28" s="30"/>
      <c r="F28" s="30"/>
      <c r="H28" s="38"/>
      <c r="J28" s="68"/>
      <c r="K28" s="68"/>
      <c r="L28" s="68"/>
      <c r="M28" s="69"/>
      <c r="N28" s="13"/>
      <c r="O28" s="13"/>
      <c r="P28" s="13"/>
      <c r="Q28" s="31"/>
      <c r="R28" s="1"/>
      <c r="S28" s="1"/>
    </row>
    <row r="29" spans="2:13" ht="12.75">
      <c r="B29" s="8"/>
      <c r="C29" s="8"/>
      <c r="D29" s="8"/>
      <c r="E29" s="8"/>
      <c r="F29" s="121"/>
      <c r="G29" s="8"/>
      <c r="H29" s="8"/>
      <c r="J29" s="34"/>
      <c r="K29" s="34"/>
      <c r="L29" s="13"/>
      <c r="M29" s="14"/>
    </row>
    <row r="30" spans="1:19" ht="12.75">
      <c r="A30" s="15" t="s">
        <v>58</v>
      </c>
      <c r="B30" s="8"/>
      <c r="C30" s="8"/>
      <c r="D30" s="8"/>
      <c r="E30" s="8"/>
      <c r="F30" s="121"/>
      <c r="G30" s="8"/>
      <c r="H30" s="8"/>
      <c r="J30" s="34"/>
      <c r="K30" s="34"/>
      <c r="L30" s="13"/>
      <c r="M30" s="14"/>
      <c r="N30" s="71"/>
      <c r="O30" s="71"/>
      <c r="P30" s="71"/>
      <c r="Q30" s="72"/>
      <c r="R30" s="71"/>
      <c r="S30" s="71"/>
    </row>
    <row r="31" spans="14:19" ht="12.75">
      <c r="N31" s="71"/>
      <c r="O31" s="71"/>
      <c r="P31" s="71"/>
      <c r="Q31" s="72"/>
      <c r="R31" s="71"/>
      <c r="S31" s="71"/>
    </row>
    <row r="32" spans="1:13" s="35" customFormat="1" ht="12.75">
      <c r="A32" s="35" t="s">
        <v>12</v>
      </c>
      <c r="B32" s="51">
        <v>0</v>
      </c>
      <c r="C32" s="37"/>
      <c r="D32" s="37"/>
      <c r="E32" s="39"/>
      <c r="F32" s="122"/>
      <c r="G32" s="39"/>
      <c r="H32" s="39"/>
      <c r="I32" s="35" t="s">
        <v>103</v>
      </c>
      <c r="J32" s="68"/>
      <c r="K32" s="68"/>
      <c r="L32" s="68"/>
      <c r="M32" s="69"/>
    </row>
    <row r="33" spans="1:19" s="35" customFormat="1" ht="12.75">
      <c r="A33" s="35" t="s">
        <v>13</v>
      </c>
      <c r="B33" s="129">
        <f>IF($D$3=0,D33,C33)</f>
        <v>5294</v>
      </c>
      <c r="C33" s="128">
        <f ca="1">GAMMAINV(RAND(),G33,H33)</f>
        <v>5659.09780561924</v>
      </c>
      <c r="D33" s="128">
        <v>5294</v>
      </c>
      <c r="E33" s="128">
        <v>1487</v>
      </c>
      <c r="F33" s="126" t="s">
        <v>39</v>
      </c>
      <c r="G33" s="125">
        <f>(D33/E33)^2</f>
        <v>12.674940721401212</v>
      </c>
      <c r="H33" s="125">
        <f>(E33^2)/D33</f>
        <v>417.67453721193806</v>
      </c>
      <c r="I33" s="35" t="s">
        <v>68</v>
      </c>
      <c r="J33" s="68"/>
      <c r="K33" s="68"/>
      <c r="L33" s="68"/>
      <c r="M33" s="69"/>
      <c r="N33" s="88"/>
      <c r="O33" s="88"/>
      <c r="P33" s="88"/>
      <c r="Q33" s="89"/>
      <c r="R33" s="88"/>
      <c r="S33" s="88"/>
    </row>
    <row r="34" spans="1:19" s="35" customFormat="1" ht="12.75">
      <c r="A34" s="35" t="s">
        <v>14</v>
      </c>
      <c r="B34" s="51">
        <f>IF($D$3=0,D34,C34)</f>
        <v>0</v>
      </c>
      <c r="C34" s="37"/>
      <c r="D34" s="37"/>
      <c r="E34" s="37"/>
      <c r="F34" s="122"/>
      <c r="G34" s="37"/>
      <c r="H34" s="37"/>
      <c r="I34" s="35" t="s">
        <v>15</v>
      </c>
      <c r="J34" s="68"/>
      <c r="K34" s="68"/>
      <c r="L34" s="68"/>
      <c r="M34" s="69"/>
      <c r="N34" s="88"/>
      <c r="O34" s="88"/>
      <c r="P34" s="88"/>
      <c r="Q34" s="89"/>
      <c r="R34" s="88"/>
      <c r="S34" s="88"/>
    </row>
    <row r="35" spans="1:19" s="61" customFormat="1" ht="12.75">
      <c r="A35" s="61" t="s">
        <v>104</v>
      </c>
      <c r="B35" s="85">
        <v>394</v>
      </c>
      <c r="D35" s="85"/>
      <c r="E35" s="85"/>
      <c r="F35" s="123"/>
      <c r="G35" s="85"/>
      <c r="H35" s="85"/>
      <c r="I35" s="61" t="s">
        <v>105</v>
      </c>
      <c r="J35" s="86"/>
      <c r="K35" s="86"/>
      <c r="L35" s="86"/>
      <c r="M35" s="87"/>
      <c r="N35" s="88"/>
      <c r="O35" s="88"/>
      <c r="P35" s="88"/>
      <c r="Q35" s="89"/>
      <c r="R35" s="88"/>
      <c r="S35" s="88"/>
    </row>
    <row r="36" spans="1:19" s="61" customFormat="1" ht="12.75">
      <c r="A36" s="61" t="s">
        <v>97</v>
      </c>
      <c r="B36" s="85">
        <v>579</v>
      </c>
      <c r="D36" s="85"/>
      <c r="E36" s="85"/>
      <c r="F36" s="123"/>
      <c r="G36" s="85"/>
      <c r="H36" s="85"/>
      <c r="I36" s="61" t="s">
        <v>98</v>
      </c>
      <c r="J36" s="86"/>
      <c r="K36" s="86"/>
      <c r="L36" s="86"/>
      <c r="M36" s="87"/>
      <c r="N36" s="17"/>
      <c r="O36" s="17"/>
      <c r="P36" s="17"/>
      <c r="Q36" s="18"/>
      <c r="R36" s="19"/>
      <c r="S36" s="19"/>
    </row>
    <row r="37" spans="2:19" s="61" customFormat="1" ht="12.75">
      <c r="B37" s="85"/>
      <c r="C37" s="85"/>
      <c r="D37" s="85"/>
      <c r="E37" s="85"/>
      <c r="F37" s="123"/>
      <c r="G37" s="85"/>
      <c r="H37" s="85"/>
      <c r="J37" s="86"/>
      <c r="K37" s="86"/>
      <c r="L37" s="86"/>
      <c r="M37" s="87"/>
      <c r="N37"/>
      <c r="O37"/>
      <c r="P37"/>
      <c r="Q37"/>
      <c r="R37"/>
      <c r="S37"/>
    </row>
    <row r="38" spans="1:13" ht="12.75">
      <c r="A38" s="22"/>
      <c r="B38" s="30"/>
      <c r="C38" s="30"/>
      <c r="D38" s="30"/>
      <c r="E38" s="30"/>
      <c r="F38" s="124"/>
      <c r="G38" s="30"/>
      <c r="H38" s="30"/>
      <c r="I38" s="9"/>
      <c r="J38" s="13"/>
      <c r="K38" s="13"/>
      <c r="L38" s="13"/>
      <c r="M38" s="14"/>
    </row>
    <row r="39" spans="1:19" ht="12.75">
      <c r="A39" s="21" t="s">
        <v>16</v>
      </c>
      <c r="N39" s="35"/>
      <c r="O39" s="35"/>
      <c r="P39" s="35"/>
      <c r="Q39" s="35"/>
      <c r="R39" s="35"/>
      <c r="S39" s="35"/>
    </row>
    <row r="40" spans="14:19" ht="12.75">
      <c r="N40" s="35"/>
      <c r="O40" s="35"/>
      <c r="P40" s="35"/>
      <c r="Q40" s="35"/>
      <c r="R40" s="35"/>
      <c r="S40" s="35"/>
    </row>
    <row r="41" spans="1:9" s="35" customFormat="1" ht="12.75">
      <c r="A41" s="35" t="s">
        <v>55</v>
      </c>
      <c r="B41" s="125">
        <f>IF($D$3=0,D41,C41)</f>
        <v>0.85</v>
      </c>
      <c r="C41" s="125">
        <f ca="1">BETAINV(RAND(),G41,H41)</f>
        <v>0.8408077657222748</v>
      </c>
      <c r="D41" s="125">
        <v>0.85</v>
      </c>
      <c r="E41" s="125">
        <v>0.03</v>
      </c>
      <c r="F41" s="126" t="s">
        <v>69</v>
      </c>
      <c r="G41" s="125">
        <f>D41*(D41*(1-D41)/(E41^2)-1)</f>
        <v>119.56666666666668</v>
      </c>
      <c r="H41" s="125">
        <f>D41*(1-D41)/(E41^2)-1-G41</f>
        <v>21.10000000000001</v>
      </c>
      <c r="I41" s="35" t="s">
        <v>71</v>
      </c>
    </row>
    <row r="42" spans="1:19" s="35" customFormat="1" ht="12.75">
      <c r="A42" s="35" t="s">
        <v>56</v>
      </c>
      <c r="B42" s="125">
        <f>IF($D$3=0,D42,C42)</f>
        <v>0.75</v>
      </c>
      <c r="C42" s="125">
        <f ca="1">BETAINV(RAND(),G42,H42)</f>
        <v>0.8057390451431274</v>
      </c>
      <c r="D42" s="125">
        <v>0.75</v>
      </c>
      <c r="E42" s="125">
        <v>0.04</v>
      </c>
      <c r="F42" s="126" t="s">
        <v>69</v>
      </c>
      <c r="G42" s="125">
        <f>D42*(D42*(1-D42)/(E42^2)-1)</f>
        <v>87.140625</v>
      </c>
      <c r="H42" s="125">
        <f>D42*(1-D42)/(E42^2)-1-G42</f>
        <v>29.046875</v>
      </c>
      <c r="I42" s="35" t="s">
        <v>72</v>
      </c>
      <c r="N42"/>
      <c r="O42"/>
      <c r="P42"/>
      <c r="Q42"/>
      <c r="R42"/>
      <c r="S42"/>
    </row>
    <row r="43" spans="1:19" s="35" customFormat="1" ht="12.75">
      <c r="A43" s="35" t="s">
        <v>57</v>
      </c>
      <c r="B43" s="125">
        <f>IF($D$3=0,D43,C43)</f>
        <v>0.3</v>
      </c>
      <c r="C43" s="125">
        <f ca="1">BETAINV(RAND(),G43,H43)</f>
        <v>0.2805664539337158</v>
      </c>
      <c r="D43" s="125">
        <v>0.3</v>
      </c>
      <c r="E43" s="125">
        <v>0.03</v>
      </c>
      <c r="F43" s="126" t="s">
        <v>69</v>
      </c>
      <c r="G43" s="125">
        <f>D43*(D43*(1-D43)/(E43^2)-1)</f>
        <v>69.7</v>
      </c>
      <c r="H43" s="125">
        <f>D43*(1-D43)/(E43^2)-1-G43</f>
        <v>162.63333333333333</v>
      </c>
      <c r="I43" s="35" t="s">
        <v>73</v>
      </c>
      <c r="N43"/>
      <c r="O43"/>
      <c r="P43"/>
      <c r="Q43"/>
      <c r="R43"/>
      <c r="S43"/>
    </row>
  </sheetData>
  <mergeCells count="1">
    <mergeCell ref="D5:H5"/>
  </mergeCells>
  <printOptions/>
  <pageMargins left="0.7480314960629921" right="0.7480314960629921" top="0.54" bottom="0.56" header="0.5118110236220472" footer="0.5118110236220472"/>
  <pageSetup fitToHeight="1" fitToWidth="1" horizontalDpi="300" verticalDpi="300" orientation="landscape" paperSize="9" scale="66"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T59"/>
  <sheetViews>
    <sheetView workbookViewId="0" topLeftCell="A1">
      <selection activeCell="A2" sqref="A2"/>
    </sheetView>
  </sheetViews>
  <sheetFormatPr defaultColWidth="9.140625" defaultRowHeight="12.75"/>
  <cols>
    <col min="1" max="1" width="6.8515625" style="0" customWidth="1"/>
    <col min="2" max="2" width="12.421875" style="0" customWidth="1"/>
  </cols>
  <sheetData>
    <row r="1" spans="1:7" ht="15.75">
      <c r="A1" s="43" t="s">
        <v>75</v>
      </c>
      <c r="G1" s="56"/>
    </row>
    <row r="2" ht="15.75">
      <c r="A2" s="43"/>
    </row>
    <row r="3" spans="2:4" ht="12.75">
      <c r="B3" s="81" t="s">
        <v>74</v>
      </c>
      <c r="C3" s="82" t="s">
        <v>66</v>
      </c>
      <c r="D3" s="82" t="s">
        <v>67</v>
      </c>
    </row>
    <row r="4" spans="2:15" ht="12.75">
      <c r="B4" s="81" t="s">
        <v>60</v>
      </c>
      <c r="C4">
        <v>1.51</v>
      </c>
      <c r="D4">
        <v>0.99</v>
      </c>
      <c r="E4" s="57"/>
      <c r="F4" s="57"/>
      <c r="H4" s="56"/>
      <c r="I4" s="56"/>
      <c r="J4" s="56"/>
      <c r="K4" s="56"/>
      <c r="L4" s="56"/>
      <c r="M4" s="56"/>
      <c r="N4" s="56"/>
      <c r="O4" s="56"/>
    </row>
    <row r="5" spans="2:4" ht="12.75">
      <c r="B5" s="81" t="s">
        <v>61</v>
      </c>
      <c r="C5">
        <v>3.93</v>
      </c>
      <c r="D5">
        <v>2.6</v>
      </c>
    </row>
    <row r="6" spans="2:15" ht="12.75">
      <c r="B6" s="81" t="s">
        <v>62</v>
      </c>
      <c r="C6">
        <v>10.9</v>
      </c>
      <c r="D6">
        <v>6.7</v>
      </c>
      <c r="E6" s="57"/>
      <c r="F6" s="57"/>
      <c r="G6" s="56"/>
      <c r="H6" s="56"/>
      <c r="I6" s="56"/>
      <c r="J6" s="56"/>
      <c r="K6" s="56"/>
      <c r="L6" s="56"/>
      <c r="M6" s="56"/>
      <c r="N6" s="56"/>
      <c r="O6" s="56"/>
    </row>
    <row r="7" spans="2:20" ht="12.75">
      <c r="B7" s="81" t="s">
        <v>63</v>
      </c>
      <c r="C7">
        <v>31.6</v>
      </c>
      <c r="D7">
        <v>19.3</v>
      </c>
      <c r="P7" s="13"/>
      <c r="Q7" s="13"/>
      <c r="R7" s="13"/>
      <c r="S7" s="13"/>
      <c r="T7" s="13"/>
    </row>
    <row r="8" spans="2:20" ht="12.75">
      <c r="B8" s="81" t="s">
        <v>64</v>
      </c>
      <c r="C8">
        <v>80.1</v>
      </c>
      <c r="D8">
        <v>53.5</v>
      </c>
      <c r="P8" s="13"/>
      <c r="Q8" s="13"/>
      <c r="R8" s="13"/>
      <c r="S8" s="13"/>
      <c r="T8" s="13"/>
    </row>
    <row r="9" spans="2:20" ht="12.75">
      <c r="B9" s="81" t="s">
        <v>65</v>
      </c>
      <c r="C9">
        <v>187.9</v>
      </c>
      <c r="D9">
        <v>154.8</v>
      </c>
      <c r="P9" s="13"/>
      <c r="Q9" s="13"/>
      <c r="R9" s="13"/>
      <c r="S9" s="13"/>
      <c r="T9" s="13"/>
    </row>
    <row r="10" spans="16:20" ht="12.75">
      <c r="P10" s="13"/>
      <c r="Q10" s="13"/>
      <c r="R10" s="13"/>
      <c r="S10" s="13"/>
      <c r="T10" s="13"/>
    </row>
    <row r="11" spans="16:20" ht="12.75">
      <c r="P11" s="13"/>
      <c r="Q11" s="13"/>
      <c r="R11" s="13"/>
      <c r="S11" s="13"/>
      <c r="T11" s="13"/>
    </row>
    <row r="12" spans="1:17" ht="15.75">
      <c r="A12" s="43" t="s">
        <v>76</v>
      </c>
      <c r="P12" s="13"/>
      <c r="Q12" s="12"/>
    </row>
    <row r="13" spans="16:17" ht="12.75">
      <c r="P13" s="13"/>
      <c r="Q13" s="12"/>
    </row>
    <row r="14" spans="2:17" ht="12.75">
      <c r="B14" s="81" t="s">
        <v>74</v>
      </c>
      <c r="C14" s="82" t="s">
        <v>77</v>
      </c>
      <c r="D14" s="82" t="s">
        <v>66</v>
      </c>
      <c r="E14" s="82" t="s">
        <v>67</v>
      </c>
      <c r="P14" s="13"/>
      <c r="Q14" s="12"/>
    </row>
    <row r="15" spans="2:17" ht="12.75">
      <c r="B15" s="81" t="s">
        <v>60</v>
      </c>
      <c r="C15">
        <v>35</v>
      </c>
      <c r="D15">
        <f aca="true" t="shared" si="0" ref="D15:E20">C4/1000</f>
        <v>0.00151</v>
      </c>
      <c r="E15">
        <f t="shared" si="0"/>
        <v>0.00099</v>
      </c>
      <c r="P15" s="13"/>
      <c r="Q15" s="12"/>
    </row>
    <row r="16" spans="2:17" ht="12.75">
      <c r="B16" s="81" t="s">
        <v>61</v>
      </c>
      <c r="C16">
        <v>45</v>
      </c>
      <c r="D16">
        <f t="shared" si="0"/>
        <v>0.00393</v>
      </c>
      <c r="E16">
        <f t="shared" si="0"/>
        <v>0.0026</v>
      </c>
      <c r="P16" s="13"/>
      <c r="Q16" s="12"/>
    </row>
    <row r="17" spans="2:17" ht="12.75">
      <c r="B17" s="81" t="s">
        <v>62</v>
      </c>
      <c r="C17">
        <v>55</v>
      </c>
      <c r="D17">
        <f t="shared" si="0"/>
        <v>0.0109</v>
      </c>
      <c r="E17">
        <f t="shared" si="0"/>
        <v>0.0067</v>
      </c>
      <c r="P17" s="13"/>
      <c r="Q17" s="12"/>
    </row>
    <row r="18" spans="2:5" ht="12.75">
      <c r="B18" s="81" t="s">
        <v>63</v>
      </c>
      <c r="C18">
        <v>65</v>
      </c>
      <c r="D18">
        <f t="shared" si="0"/>
        <v>0.0316</v>
      </c>
      <c r="E18">
        <f t="shared" si="0"/>
        <v>0.0193</v>
      </c>
    </row>
    <row r="19" spans="2:5" ht="12.75">
      <c r="B19" s="81" t="s">
        <v>64</v>
      </c>
      <c r="C19">
        <v>75</v>
      </c>
      <c r="D19">
        <f t="shared" si="0"/>
        <v>0.08009999999999999</v>
      </c>
      <c r="E19">
        <f t="shared" si="0"/>
        <v>0.0535</v>
      </c>
    </row>
    <row r="20" spans="2:5" ht="12.75">
      <c r="B20" s="81" t="s">
        <v>65</v>
      </c>
      <c r="C20">
        <v>85</v>
      </c>
      <c r="D20">
        <f t="shared" si="0"/>
        <v>0.1879</v>
      </c>
      <c r="E20">
        <f t="shared" si="0"/>
        <v>0.15480000000000002</v>
      </c>
    </row>
    <row r="26" ht="15.75">
      <c r="A26" s="43"/>
    </row>
    <row r="31" spans="2:15" ht="12.75">
      <c r="B31" s="40"/>
      <c r="C31" s="40"/>
      <c r="D31" s="40"/>
      <c r="E31" s="40"/>
      <c r="F31" s="40"/>
      <c r="G31" s="40"/>
      <c r="H31" s="40"/>
      <c r="I31" s="40"/>
      <c r="J31" s="40"/>
      <c r="K31" s="40"/>
      <c r="L31" s="40"/>
      <c r="M31" s="40"/>
      <c r="N31" s="40"/>
      <c r="O31" s="40"/>
    </row>
    <row r="32" spans="2:15" ht="12.75">
      <c r="B32" s="40"/>
      <c r="C32" s="40"/>
      <c r="D32" s="40"/>
      <c r="E32" s="40"/>
      <c r="F32" s="40"/>
      <c r="G32" s="40"/>
      <c r="H32" s="40"/>
      <c r="I32" s="40"/>
      <c r="J32" s="40"/>
      <c r="K32" s="40"/>
      <c r="L32" s="40"/>
      <c r="M32" s="40"/>
      <c r="N32" s="40"/>
      <c r="O32" s="40"/>
    </row>
    <row r="33" spans="2:15" ht="12.75">
      <c r="B33" s="40"/>
      <c r="C33" s="40"/>
      <c r="D33" s="40"/>
      <c r="E33" s="40"/>
      <c r="F33" s="40"/>
      <c r="G33" s="40"/>
      <c r="H33" s="40"/>
      <c r="I33" s="40"/>
      <c r="J33" s="40"/>
      <c r="K33" s="40"/>
      <c r="L33" s="40"/>
      <c r="M33" s="40"/>
      <c r="N33" s="40"/>
      <c r="O33" s="40"/>
    </row>
    <row r="34" spans="2:15" ht="12.75">
      <c r="B34" s="40"/>
      <c r="C34" s="40"/>
      <c r="D34" s="40"/>
      <c r="E34" s="40"/>
      <c r="F34" s="40"/>
      <c r="G34" s="40"/>
      <c r="H34" s="40"/>
      <c r="I34" s="40"/>
      <c r="J34" s="40"/>
      <c r="K34" s="40"/>
      <c r="L34" s="40"/>
      <c r="M34" s="40"/>
      <c r="N34" s="40"/>
      <c r="O34" s="40"/>
    </row>
    <row r="35" spans="2:15" ht="12.75">
      <c r="B35" s="40"/>
      <c r="C35" s="40"/>
      <c r="D35" s="40"/>
      <c r="E35" s="40"/>
      <c r="F35" s="40"/>
      <c r="G35" s="40"/>
      <c r="H35" s="40"/>
      <c r="I35" s="40"/>
      <c r="J35" s="40"/>
      <c r="K35" s="40"/>
      <c r="L35" s="40"/>
      <c r="M35" s="40"/>
      <c r="N35" s="40"/>
      <c r="O35" s="40"/>
    </row>
    <row r="36" spans="2:15" ht="12.75">
      <c r="B36" s="40"/>
      <c r="C36" s="40"/>
      <c r="D36" s="40"/>
      <c r="E36" s="40"/>
      <c r="F36" s="40"/>
      <c r="G36" s="40"/>
      <c r="H36" s="40"/>
      <c r="I36" s="40"/>
      <c r="J36" s="40"/>
      <c r="K36" s="40"/>
      <c r="L36" s="40"/>
      <c r="M36" s="40"/>
      <c r="N36" s="40"/>
      <c r="O36" s="40"/>
    </row>
    <row r="37" spans="2:15" ht="12.75">
      <c r="B37" s="40"/>
      <c r="C37" s="40"/>
      <c r="D37" s="40"/>
      <c r="E37" s="40"/>
      <c r="F37" s="40"/>
      <c r="G37" s="40"/>
      <c r="H37" s="40"/>
      <c r="I37" s="40"/>
      <c r="J37" s="77"/>
      <c r="K37" s="77"/>
      <c r="L37" s="77"/>
      <c r="M37" s="77"/>
      <c r="N37" s="77"/>
      <c r="O37" s="77"/>
    </row>
    <row r="38" spans="2:15" ht="12.75">
      <c r="B38" s="40"/>
      <c r="C38" s="40"/>
      <c r="D38" s="40"/>
      <c r="E38" s="40"/>
      <c r="F38" s="40"/>
      <c r="G38" s="40"/>
      <c r="H38" s="40"/>
      <c r="I38" s="40"/>
      <c r="J38" s="40"/>
      <c r="K38" s="40"/>
      <c r="L38" s="40"/>
      <c r="M38" s="40"/>
      <c r="N38" s="40"/>
      <c r="O38" s="40"/>
    </row>
    <row r="39" spans="2:15" ht="12.75">
      <c r="B39" s="40"/>
      <c r="C39" s="40"/>
      <c r="D39" s="40"/>
      <c r="E39" s="40"/>
      <c r="F39" s="40"/>
      <c r="G39" s="40"/>
      <c r="H39" s="40"/>
      <c r="I39" s="40"/>
      <c r="J39" s="40"/>
      <c r="K39" s="40"/>
      <c r="L39" s="40"/>
      <c r="M39" s="40"/>
      <c r="N39" s="40"/>
      <c r="O39" s="40"/>
    </row>
    <row r="40" spans="2:15" ht="12.75">
      <c r="B40" s="40"/>
      <c r="C40" s="40"/>
      <c r="D40" s="40"/>
      <c r="E40" s="40"/>
      <c r="F40" s="40"/>
      <c r="G40" s="40"/>
      <c r="H40" s="40"/>
      <c r="I40" s="40"/>
      <c r="J40" s="40"/>
      <c r="K40" s="40"/>
      <c r="L40" s="40"/>
      <c r="M40" s="40"/>
      <c r="N40" s="40"/>
      <c r="O40" s="40"/>
    </row>
    <row r="41" spans="2:15" ht="12.75">
      <c r="B41" s="40"/>
      <c r="C41" s="40"/>
      <c r="D41" s="40"/>
      <c r="E41" s="40"/>
      <c r="F41" s="40"/>
      <c r="G41" s="40"/>
      <c r="H41" s="40"/>
      <c r="I41" s="40"/>
      <c r="J41" s="40"/>
      <c r="K41" s="40"/>
      <c r="L41" s="40"/>
      <c r="M41" s="40"/>
      <c r="N41" s="40"/>
      <c r="O41" s="40"/>
    </row>
    <row r="42" spans="2:15" ht="12.75">
      <c r="B42" s="40"/>
      <c r="C42" s="40"/>
      <c r="D42" s="40"/>
      <c r="E42" s="40"/>
      <c r="F42" s="40"/>
      <c r="G42" s="40"/>
      <c r="H42" s="40"/>
      <c r="I42" s="40"/>
      <c r="J42" s="40"/>
      <c r="K42" s="40"/>
      <c r="L42" s="40"/>
      <c r="M42" s="40"/>
      <c r="N42" s="40"/>
      <c r="O42" s="40"/>
    </row>
    <row r="43" spans="2:15" ht="12.75">
      <c r="B43" s="40"/>
      <c r="C43" s="40"/>
      <c r="D43" s="40"/>
      <c r="E43" s="40"/>
      <c r="F43" s="40"/>
      <c r="G43" s="40"/>
      <c r="H43" s="40"/>
      <c r="I43" s="40"/>
      <c r="J43" s="40"/>
      <c r="K43" s="40"/>
      <c r="L43" s="40"/>
      <c r="M43" s="40"/>
      <c r="N43" s="40"/>
      <c r="O43" s="40"/>
    </row>
    <row r="44" spans="2:15" ht="12.75">
      <c r="B44" s="40"/>
      <c r="C44" s="40"/>
      <c r="D44" s="40"/>
      <c r="E44" s="40"/>
      <c r="F44" s="40"/>
      <c r="G44" s="40"/>
      <c r="H44" s="40"/>
      <c r="I44" s="40"/>
      <c r="J44" s="40"/>
      <c r="K44" s="40"/>
      <c r="L44" s="40"/>
      <c r="M44" s="40"/>
      <c r="N44" s="40"/>
      <c r="O44" s="40"/>
    </row>
    <row r="45" spans="2:15" ht="12.75">
      <c r="B45" s="40"/>
      <c r="C45" s="40"/>
      <c r="D45" s="40"/>
      <c r="E45" s="40"/>
      <c r="F45" s="40"/>
      <c r="G45" s="40"/>
      <c r="H45" s="40"/>
      <c r="I45" s="40"/>
      <c r="J45" s="40"/>
      <c r="K45" s="40"/>
      <c r="L45" s="40"/>
      <c r="M45" s="40"/>
      <c r="N45" s="40"/>
      <c r="O45" s="40"/>
    </row>
    <row r="46" spans="2:15" ht="12.75">
      <c r="B46" s="40"/>
      <c r="C46" s="40"/>
      <c r="D46" s="40"/>
      <c r="E46" s="40"/>
      <c r="F46" s="40"/>
      <c r="G46" s="40"/>
      <c r="H46" s="40"/>
      <c r="I46" s="40"/>
      <c r="J46" s="77"/>
      <c r="K46" s="77"/>
      <c r="L46" s="77"/>
      <c r="M46" s="77"/>
      <c r="N46" s="77"/>
      <c r="O46" s="77"/>
    </row>
    <row r="49" ht="12.75">
      <c r="A49" s="44"/>
    </row>
    <row r="51" ht="12.75">
      <c r="A51" s="44"/>
    </row>
    <row r="52" spans="1:15" ht="12.75">
      <c r="A52" s="58"/>
      <c r="B52" s="42"/>
      <c r="C52" s="42"/>
      <c r="D52" s="42"/>
      <c r="E52" s="42"/>
      <c r="F52" s="42"/>
      <c r="G52" s="42"/>
      <c r="H52" s="42"/>
      <c r="I52" s="42"/>
      <c r="J52" s="42"/>
      <c r="K52" s="42"/>
      <c r="L52" s="42"/>
      <c r="M52" s="42"/>
      <c r="N52" s="42"/>
      <c r="O52" s="42"/>
    </row>
    <row r="53" spans="1:15" ht="12.75">
      <c r="A53" s="58"/>
      <c r="B53" s="42"/>
      <c r="C53" s="42"/>
      <c r="D53" s="42"/>
      <c r="E53" s="42"/>
      <c r="F53" s="42"/>
      <c r="G53" s="42"/>
      <c r="H53" s="42"/>
      <c r="I53" s="42"/>
      <c r="J53" s="42"/>
      <c r="K53" s="42"/>
      <c r="L53" s="42"/>
      <c r="M53" s="42"/>
      <c r="N53" s="42"/>
      <c r="O53" s="42"/>
    </row>
    <row r="54" spans="1:15" ht="12.75">
      <c r="A54" s="58"/>
      <c r="B54" s="42"/>
      <c r="C54" s="42"/>
      <c r="D54" s="42"/>
      <c r="E54" s="42"/>
      <c r="F54" s="42"/>
      <c r="G54" s="42"/>
      <c r="H54" s="42"/>
      <c r="I54" s="42"/>
      <c r="J54" s="42"/>
      <c r="K54" s="42"/>
      <c r="L54" s="42"/>
      <c r="M54" s="42"/>
      <c r="N54" s="42"/>
      <c r="O54" s="42"/>
    </row>
    <row r="56" ht="12.75">
      <c r="A56" s="44"/>
    </row>
    <row r="57" spans="1:15" ht="12.75">
      <c r="A57" s="58"/>
      <c r="B57" s="42"/>
      <c r="C57" s="42"/>
      <c r="D57" s="42"/>
      <c r="E57" s="42"/>
      <c r="F57" s="42"/>
      <c r="G57" s="42"/>
      <c r="H57" s="42"/>
      <c r="I57" s="42"/>
      <c r="J57" s="42"/>
      <c r="K57" s="42"/>
      <c r="L57" s="42"/>
      <c r="M57" s="42"/>
      <c r="N57" s="42"/>
      <c r="O57" s="42"/>
    </row>
    <row r="58" spans="1:15" ht="12.75">
      <c r="A58" s="58"/>
      <c r="B58" s="42"/>
      <c r="C58" s="42"/>
      <c r="D58" s="42"/>
      <c r="E58" s="42"/>
      <c r="F58" s="42"/>
      <c r="G58" s="42"/>
      <c r="H58" s="42"/>
      <c r="I58" s="42"/>
      <c r="J58" s="42"/>
      <c r="K58" s="42"/>
      <c r="L58" s="42"/>
      <c r="M58" s="42"/>
      <c r="N58" s="42"/>
      <c r="O58" s="42"/>
    </row>
    <row r="59" spans="1:15" ht="12.75">
      <c r="A59" s="58"/>
      <c r="B59" s="42"/>
      <c r="C59" s="42"/>
      <c r="D59" s="42"/>
      <c r="E59" s="42"/>
      <c r="F59" s="42"/>
      <c r="G59" s="42"/>
      <c r="H59" s="42"/>
      <c r="I59" s="42"/>
      <c r="J59" s="42"/>
      <c r="K59" s="42"/>
      <c r="L59" s="42"/>
      <c r="M59" s="42"/>
      <c r="N59" s="42"/>
      <c r="O59" s="42"/>
    </row>
  </sheetData>
  <printOptions/>
  <pageMargins left="0.75" right="0.75" top="1" bottom="1" header="0.5" footer="0.5"/>
  <pageSetup fitToHeight="1" fitToWidth="1" horizontalDpi="600" verticalDpi="600" orientation="landscape" scale="65" r:id="rId3"/>
  <legacyDrawing r:id="rId2"/>
</worksheet>
</file>

<file path=xl/worksheets/sheet5.xml><?xml version="1.0" encoding="utf-8"?>
<worksheet xmlns="http://schemas.openxmlformats.org/spreadsheetml/2006/main" xmlns:r="http://schemas.openxmlformats.org/officeDocument/2006/relationships">
  <sheetPr codeName="Sheet7"/>
  <dimension ref="A1:P54"/>
  <sheetViews>
    <sheetView workbookViewId="0" topLeftCell="A1">
      <selection activeCell="A2" sqref="A2"/>
    </sheetView>
  </sheetViews>
  <sheetFormatPr defaultColWidth="9.140625" defaultRowHeight="12.75"/>
  <cols>
    <col min="2" max="2" width="20.421875" style="0" customWidth="1"/>
    <col min="3" max="3" width="10.57421875" style="42" customWidth="1"/>
    <col min="4" max="7" width="10.57421875" style="0" customWidth="1"/>
    <col min="8" max="8" width="10.28125" style="0" customWidth="1"/>
    <col min="9" max="9" width="9.57421875" style="0" bestFit="1" customWidth="1"/>
    <col min="11" max="11" width="10.8515625" style="0" customWidth="1"/>
  </cols>
  <sheetData>
    <row r="1" spans="1:7" s="43" customFormat="1" ht="15.75">
      <c r="A1" s="43" t="s">
        <v>100</v>
      </c>
      <c r="C1" s="45"/>
      <c r="F1" s="61"/>
      <c r="G1" s="61"/>
    </row>
    <row r="2" ht="12.75"/>
    <row r="3" ht="12.75"/>
    <row r="4" spans="2:6" s="44" customFormat="1" ht="12.75">
      <c r="B4" s="44" t="s">
        <v>45</v>
      </c>
      <c r="C4" s="84" t="s">
        <v>47</v>
      </c>
      <c r="D4" s="56" t="s">
        <v>34</v>
      </c>
      <c r="E4" s="56" t="s">
        <v>46</v>
      </c>
      <c r="F4" s="60"/>
    </row>
    <row r="5" spans="4:10" ht="12.75">
      <c r="D5" s="40"/>
      <c r="E5" s="40"/>
      <c r="F5" s="42"/>
      <c r="G5" s="40"/>
      <c r="H5" s="40"/>
      <c r="I5" s="40"/>
      <c r="J5" s="40"/>
    </row>
    <row r="6" spans="2:10" ht="12.75">
      <c r="B6" s="58" t="s">
        <v>99</v>
      </c>
      <c r="C6" s="11">
        <v>0.3740968</v>
      </c>
      <c r="D6" s="11">
        <v>0.0474501</v>
      </c>
      <c r="E6" s="40">
        <f>EXP(C6)</f>
        <v>1.4536778596632325</v>
      </c>
      <c r="I6" s="40"/>
      <c r="J6" s="40"/>
    </row>
    <row r="7" spans="2:10" ht="12.75">
      <c r="B7" s="58" t="s">
        <v>93</v>
      </c>
      <c r="C7" s="11">
        <v>-5.490935</v>
      </c>
      <c r="D7" s="11">
        <v>0.207892</v>
      </c>
      <c r="E7" s="40">
        <f>EXP(C7)</f>
        <v>0.004123986443722574</v>
      </c>
      <c r="I7" s="40"/>
      <c r="J7" s="40"/>
    </row>
    <row r="8" spans="2:10" ht="12.75">
      <c r="B8" s="58" t="s">
        <v>7</v>
      </c>
      <c r="C8" s="11">
        <v>-0.0367022</v>
      </c>
      <c r="D8" s="11">
        <v>0.0052112</v>
      </c>
      <c r="E8" s="40">
        <f>EXP(C8)</f>
        <v>0.9639631608381345</v>
      </c>
      <c r="I8" s="40"/>
      <c r="J8" s="40"/>
    </row>
    <row r="9" spans="2:10" ht="12.75">
      <c r="B9" s="58" t="s">
        <v>44</v>
      </c>
      <c r="C9" s="11">
        <v>0.768536</v>
      </c>
      <c r="D9" s="11">
        <v>0.109066</v>
      </c>
      <c r="E9" s="40">
        <f>EXP(C9)</f>
        <v>2.156606669369493</v>
      </c>
      <c r="I9" s="40"/>
      <c r="J9" s="40"/>
    </row>
    <row r="10" spans="2:10" ht="12.75">
      <c r="B10" s="58" t="s">
        <v>87</v>
      </c>
      <c r="C10" s="11">
        <v>-1.344474</v>
      </c>
      <c r="D10" s="11">
        <v>0.3825815</v>
      </c>
      <c r="E10" s="40">
        <f>EXP(C10)</f>
        <v>0.26067678779517234</v>
      </c>
      <c r="I10" s="40"/>
      <c r="J10" s="40"/>
    </row>
    <row r="11" spans="2:15" ht="12.75">
      <c r="B11" s="58"/>
      <c r="C11" s="11"/>
      <c r="D11" s="11"/>
      <c r="E11" s="40"/>
      <c r="F11" s="40"/>
      <c r="G11" s="40"/>
      <c r="H11" s="40"/>
      <c r="I11" s="40"/>
      <c r="J11" s="40"/>
      <c r="K11" s="42"/>
      <c r="L11" s="40"/>
      <c r="M11" s="40"/>
      <c r="N11" s="40"/>
      <c r="O11" s="40"/>
    </row>
    <row r="12" spans="2:11" ht="12.75">
      <c r="B12" s="44"/>
      <c r="K12" s="42"/>
    </row>
    <row r="13" spans="2:11" ht="12.75">
      <c r="B13" s="44" t="s">
        <v>49</v>
      </c>
      <c r="J13" s="44" t="s">
        <v>141</v>
      </c>
      <c r="K13" s="42"/>
    </row>
    <row r="14" ht="12.75">
      <c r="K14" s="42"/>
    </row>
    <row r="15" spans="3:16" ht="12.75">
      <c r="C15" t="s">
        <v>99</v>
      </c>
      <c r="D15" t="s">
        <v>93</v>
      </c>
      <c r="E15" t="s">
        <v>7</v>
      </c>
      <c r="F15" t="s">
        <v>44</v>
      </c>
      <c r="G15" t="s">
        <v>87</v>
      </c>
      <c r="H15" t="s">
        <v>88</v>
      </c>
      <c r="K15" t="s">
        <v>99</v>
      </c>
      <c r="L15" t="s">
        <v>93</v>
      </c>
      <c r="M15" t="s">
        <v>7</v>
      </c>
      <c r="N15" t="s">
        <v>44</v>
      </c>
      <c r="O15" t="s">
        <v>87</v>
      </c>
      <c r="P15" t="s">
        <v>88</v>
      </c>
    </row>
    <row r="16" spans="2:11" ht="12.75">
      <c r="B16" s="58" t="s">
        <v>99</v>
      </c>
      <c r="C16" s="42">
        <f>D6^2</f>
        <v>0.00225151199001</v>
      </c>
      <c r="J16" s="58" t="s">
        <v>99</v>
      </c>
      <c r="K16">
        <f>C16/(SQRT(C$16)*SQRT(C16))</f>
        <v>1</v>
      </c>
    </row>
    <row r="17" spans="2:12" ht="12.75">
      <c r="B17" s="58" t="s">
        <v>93</v>
      </c>
      <c r="C17" s="42">
        <v>-0.005691</v>
      </c>
      <c r="D17" s="42">
        <f>D7^2</f>
        <v>0.043219083664</v>
      </c>
      <c r="J17" s="58" t="s">
        <v>93</v>
      </c>
      <c r="K17" s="40">
        <f>C17/(SQRT(C$16)*SQRT(D17))</f>
        <v>-0.5769174513170483</v>
      </c>
      <c r="L17">
        <f>D17/(SQRT(D$17)*SQRT(D17))</f>
        <v>1</v>
      </c>
    </row>
    <row r="18" spans="2:13" ht="12.75">
      <c r="B18" s="58" t="s">
        <v>7</v>
      </c>
      <c r="C18" s="42">
        <v>2.8E-08</v>
      </c>
      <c r="D18" s="42">
        <v>-0.000783</v>
      </c>
      <c r="E18" s="42">
        <f>D8^2</f>
        <v>2.715660544E-05</v>
      </c>
      <c r="J18" s="58" t="s">
        <v>7</v>
      </c>
      <c r="K18" s="40">
        <f>C18/(SQRT(C$16)*SQRT(E18))</f>
        <v>0.0001132356449683016</v>
      </c>
      <c r="L18" s="40">
        <f>D18/(SQRT(D$17)*SQRT(E18))</f>
        <v>-0.7227469098539575</v>
      </c>
      <c r="M18">
        <f>E18/(SQRT(E$18)*SQRT(E18))</f>
        <v>1</v>
      </c>
    </row>
    <row r="19" spans="2:14" ht="12.75">
      <c r="B19" s="58" t="s">
        <v>44</v>
      </c>
      <c r="C19" s="42">
        <v>5.1E-06</v>
      </c>
      <c r="D19" s="42">
        <v>-0.007247</v>
      </c>
      <c r="E19" s="42">
        <v>3.3E-05</v>
      </c>
      <c r="F19" s="42">
        <f>D9^2</f>
        <v>0.011895392356</v>
      </c>
      <c r="J19" s="58" t="s">
        <v>44</v>
      </c>
      <c r="K19" s="40">
        <f>C19/(SQRT(C$16)*SQRT(F19))</f>
        <v>0.0009854705684762138</v>
      </c>
      <c r="L19" s="40">
        <f>D19/(SQRT(D$17)*SQRT(F19))</f>
        <v>-0.31961790338820517</v>
      </c>
      <c r="M19" s="40">
        <f>E19/(SQRT(E$18)*SQRT(F19))</f>
        <v>0.05806130768500708</v>
      </c>
      <c r="N19">
        <f>F19/(SQRT(F$19)*SQRT(F19))</f>
        <v>1</v>
      </c>
    </row>
    <row r="20" spans="2:15" ht="12.75">
      <c r="B20" s="58" t="s">
        <v>87</v>
      </c>
      <c r="C20" s="42">
        <v>0.000259</v>
      </c>
      <c r="D20" s="42">
        <v>-0.000642</v>
      </c>
      <c r="E20" s="42">
        <v>-0.000111</v>
      </c>
      <c r="F20" s="42">
        <v>0.000184</v>
      </c>
      <c r="G20" s="42">
        <f>D10^2</f>
        <v>0.14636860414225</v>
      </c>
      <c r="J20" s="58" t="s">
        <v>87</v>
      </c>
      <c r="K20" s="40">
        <f>C20/(SQRT(C$16)*SQRT(G20))</f>
        <v>0.014267197278995515</v>
      </c>
      <c r="L20" s="40">
        <f>D20/(SQRT(D$17)*SQRT(G20))</f>
        <v>-0.008071853761467806</v>
      </c>
      <c r="M20" s="40">
        <f>E20/(SQRT(E$18)*SQRT(G20))</f>
        <v>-0.055675134129353133</v>
      </c>
      <c r="N20" s="40">
        <f>F20/(SQRT(F$19)*SQRT(G20))</f>
        <v>0.004409653568834909</v>
      </c>
      <c r="O20">
        <f>G20/(SQRT(G$20)*SQRT(G20))</f>
        <v>1</v>
      </c>
    </row>
    <row r="21" spans="2:15" ht="12.75">
      <c r="B21" s="58"/>
      <c r="D21" s="42"/>
      <c r="E21" s="42"/>
      <c r="F21" s="42"/>
      <c r="G21" s="42"/>
      <c r="H21" s="42"/>
      <c r="J21" s="58"/>
      <c r="K21" s="40"/>
      <c r="L21" s="40"/>
      <c r="M21" s="40"/>
      <c r="N21" s="40"/>
      <c r="O21" s="40"/>
    </row>
    <row r="22" ht="12.75">
      <c r="C22"/>
    </row>
    <row r="23" spans="3:12" ht="12.75">
      <c r="C23"/>
      <c r="L23" s="46"/>
    </row>
    <row r="24" spans="2:12" ht="12.75">
      <c r="B24" s="44" t="s">
        <v>51</v>
      </c>
      <c r="C24"/>
      <c r="L24" s="46"/>
    </row>
    <row r="25" spans="2:12" ht="12.75">
      <c r="B25" s="44"/>
      <c r="C25"/>
      <c r="L25" s="46"/>
    </row>
    <row r="26" spans="3:12" ht="12.75">
      <c r="C26" t="s">
        <v>99</v>
      </c>
      <c r="D26" t="s">
        <v>93</v>
      </c>
      <c r="E26" t="s">
        <v>7</v>
      </c>
      <c r="F26" t="s">
        <v>44</v>
      </c>
      <c r="G26" t="s">
        <v>87</v>
      </c>
      <c r="H26" t="s">
        <v>88</v>
      </c>
      <c r="L26" s="46"/>
    </row>
    <row r="27" spans="2:12" ht="12.75">
      <c r="B27" s="58" t="s">
        <v>99</v>
      </c>
      <c r="C27" s="131">
        <f>SQRT(C16)</f>
        <v>0.0474501</v>
      </c>
      <c r="L27" s="46"/>
    </row>
    <row r="28" spans="2:12" ht="12.75">
      <c r="B28" s="58" t="s">
        <v>93</v>
      </c>
      <c r="C28" s="131">
        <f>C17/a</f>
        <v>-0.1199365227892038</v>
      </c>
      <c r="D28" s="131">
        <f>SQRT(D17-b^2)</f>
        <v>0.16980669646758575</v>
      </c>
      <c r="L28" s="46"/>
    </row>
    <row r="29" spans="2:12" ht="12.75">
      <c r="B29" s="58" t="s">
        <v>7</v>
      </c>
      <c r="C29" s="131">
        <f>C18/a</f>
        <v>5.900935930588133E-07</v>
      </c>
      <c r="D29" s="131">
        <f>(D18-b*d)/c_</f>
        <v>-0.004610708779531442</v>
      </c>
      <c r="E29" s="131">
        <f>SQRT(E18-d^2-e^2)</f>
        <v>0.002428573581784426</v>
      </c>
      <c r="L29" s="46"/>
    </row>
    <row r="30" spans="2:6" ht="12.75">
      <c r="B30" s="58" t="s">
        <v>44</v>
      </c>
      <c r="C30" s="131">
        <f>C19/a</f>
        <v>0.00010748133302142672</v>
      </c>
      <c r="D30" s="131">
        <f>(D19-b*g)/c_</f>
        <v>-0.04260202461469813</v>
      </c>
      <c r="E30" s="131">
        <f>(E19-d*g-e*h)/f</f>
        <v>-0.06729283130090305</v>
      </c>
      <c r="F30" s="131">
        <f>SQRT(F19-g^2-h^2-i^2)</f>
        <v>0.0745125704696859</v>
      </c>
    </row>
    <row r="31" spans="2:7" ht="12.75">
      <c r="B31" s="58" t="s">
        <v>87</v>
      </c>
      <c r="C31" s="131">
        <f>C20/a</f>
        <v>0.0054583657357940235</v>
      </c>
      <c r="D31" s="131">
        <f>(D20-k*b)/c_</f>
        <v>7.45400901505983E-05</v>
      </c>
      <c r="E31" s="131">
        <f>(E20-d*k-e*l)/f</f>
        <v>-0.04556565184129867</v>
      </c>
      <c r="F31" s="131">
        <f>(F20-g*k-h*l-i*m)/j</f>
        <v>-0.03864653732907728</v>
      </c>
      <c r="G31" s="131">
        <f>SQRT(G20-k^2-l^2-m^2-n^2)</f>
        <v>0.37784788123564894</v>
      </c>
    </row>
    <row r="32" spans="2:3" ht="12.75">
      <c r="B32" s="58"/>
      <c r="C32"/>
    </row>
    <row r="33" ht="12.75"/>
    <row r="34" ht="12.75">
      <c r="B34" s="44" t="s">
        <v>53</v>
      </c>
    </row>
    <row r="35" spans="3:7" ht="12.75">
      <c r="C35" s="115" t="s">
        <v>48</v>
      </c>
      <c r="D35" s="115"/>
      <c r="E35" s="115" t="s">
        <v>52</v>
      </c>
      <c r="F35" s="115"/>
      <c r="G35" s="115" t="s">
        <v>70</v>
      </c>
    </row>
    <row r="36" spans="2:7" ht="12.75">
      <c r="B36" s="58" t="s">
        <v>99</v>
      </c>
      <c r="C36" s="131">
        <f ca="1">NORMINV(RAND(),0,1)</f>
        <v>2.1460434810122875</v>
      </c>
      <c r="E36" s="131">
        <f>a*C36</f>
        <v>0.10182997777838115</v>
      </c>
      <c r="G36" s="131">
        <f>C6+E36</f>
        <v>0.47592677777838116</v>
      </c>
    </row>
    <row r="37" spans="2:7" ht="12.75">
      <c r="B37" s="58" t="s">
        <v>93</v>
      </c>
      <c r="C37" s="131">
        <f ca="1">NORMINV(RAND(),0,1)</f>
        <v>0.5729518211667595</v>
      </c>
      <c r="E37" s="131">
        <f>b*C36+c_*C37</f>
        <v>-0.16009793687963808</v>
      </c>
      <c r="G37" s="131">
        <f>C7+E37</f>
        <v>-5.651032936879639</v>
      </c>
    </row>
    <row r="38" spans="2:7" ht="12.75">
      <c r="B38" s="58" t="s">
        <v>7</v>
      </c>
      <c r="C38" s="131">
        <f ca="1">NORMINV(RAND(),0,1)</f>
        <v>0.1074456969055047</v>
      </c>
      <c r="E38" s="131">
        <f>d*C36+e*C37+f*C38</f>
        <v>-0.0023795078446124103</v>
      </c>
      <c r="G38" s="131">
        <f>C8+E38</f>
        <v>-0.03908170784461241</v>
      </c>
    </row>
    <row r="39" spans="2:7" ht="12.75">
      <c r="B39" s="58" t="s">
        <v>44</v>
      </c>
      <c r="C39" s="131">
        <f ca="1">NORMINV(RAND(),0,1)</f>
        <v>1.1591558619907811</v>
      </c>
      <c r="E39" s="131">
        <f>g*C36+h*C37+i*C38+j*C39</f>
        <v>0.05496310972174623</v>
      </c>
      <c r="G39" s="131">
        <f>C9+E39</f>
        <v>0.8234991097217462</v>
      </c>
    </row>
    <row r="40" spans="2:7" ht="12.75">
      <c r="B40" s="58" t="s">
        <v>87</v>
      </c>
      <c r="C40" s="131">
        <f ca="1">NORMINV(RAND(),0,1)</f>
        <v>-0.5254513796702567</v>
      </c>
      <c r="E40" s="131">
        <f>k*C36+l*C37+m*C38+n*C39+o*C40</f>
        <v>-0.2364772859237591</v>
      </c>
      <c r="G40" s="131">
        <f>C10+E40</f>
        <v>-1.580951285923759</v>
      </c>
    </row>
    <row r="41" spans="2:7" ht="12.75">
      <c r="B41" s="58"/>
      <c r="D41" s="42"/>
      <c r="E41" s="42"/>
      <c r="F41" s="42"/>
      <c r="G41" s="42"/>
    </row>
    <row r="43" ht="12.75">
      <c r="B43" s="44"/>
    </row>
    <row r="54" ht="12.75">
      <c r="B54" t="s">
        <v>38</v>
      </c>
    </row>
  </sheetData>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4"/>
  <dimension ref="A1:Q69"/>
  <sheetViews>
    <sheetView workbookViewId="0" topLeftCell="A1">
      <selection activeCell="C7" sqref="C7"/>
    </sheetView>
  </sheetViews>
  <sheetFormatPr defaultColWidth="9.140625" defaultRowHeight="12.75"/>
  <cols>
    <col min="2" max="2" width="4.7109375" style="0" customWidth="1"/>
    <col min="3" max="3" width="8.8515625" style="26" customWidth="1"/>
    <col min="4" max="4" width="4.7109375" style="26" customWidth="1"/>
    <col min="5" max="5" width="8.8515625" style="26" customWidth="1"/>
    <col min="7" max="15" width="12.7109375" style="0" customWidth="1"/>
    <col min="16" max="17" width="4.7109375" style="0" customWidth="1"/>
  </cols>
  <sheetData>
    <row r="1" spans="1:2" ht="15.75">
      <c r="A1" s="6" t="s">
        <v>78</v>
      </c>
      <c r="B1" s="6"/>
    </row>
    <row r="2" spans="1:2" ht="15.75">
      <c r="A2" s="6"/>
      <c r="B2" s="6"/>
    </row>
    <row r="3" spans="4:15" ht="12.75">
      <c r="D3" s="47"/>
      <c r="G3" s="23" t="s">
        <v>80</v>
      </c>
      <c r="H3" s="23"/>
      <c r="I3" s="24"/>
      <c r="J3" s="24"/>
      <c r="K3" s="23"/>
      <c r="L3" s="23"/>
      <c r="M3" s="24"/>
      <c r="N3" s="24"/>
      <c r="O3" s="24"/>
    </row>
    <row r="4" spans="1:15" ht="12.75">
      <c r="A4" s="20" t="s">
        <v>23</v>
      </c>
      <c r="B4" s="20"/>
      <c r="C4" s="83" t="s">
        <v>79</v>
      </c>
      <c r="D4" s="27"/>
      <c r="E4" s="27" t="s">
        <v>24</v>
      </c>
      <c r="G4" s="20" t="s">
        <v>25</v>
      </c>
      <c r="H4" s="20" t="s">
        <v>26</v>
      </c>
      <c r="I4" s="20" t="s">
        <v>27</v>
      </c>
      <c r="J4" s="20" t="s">
        <v>28</v>
      </c>
      <c r="K4" s="20" t="s">
        <v>29</v>
      </c>
      <c r="L4" s="20" t="s">
        <v>102</v>
      </c>
      <c r="M4" s="20" t="s">
        <v>21</v>
      </c>
      <c r="N4" s="20" t="s">
        <v>30</v>
      </c>
      <c r="O4" s="20" t="s">
        <v>22</v>
      </c>
    </row>
    <row r="5" spans="3:5" ht="12.75">
      <c r="C5"/>
      <c r="D5"/>
      <c r="E5" s="33"/>
    </row>
    <row r="6" spans="1:17" ht="12.75">
      <c r="A6">
        <v>0</v>
      </c>
      <c r="G6" s="25">
        <v>1000</v>
      </c>
      <c r="H6" s="25"/>
      <c r="I6" s="25"/>
      <c r="J6" s="25"/>
      <c r="K6" s="25"/>
      <c r="L6" s="134">
        <f>SUM(G6:K6)</f>
        <v>1000</v>
      </c>
      <c r="M6" s="135">
        <f>(cStandard+cPrimary)*G6</f>
        <v>394000</v>
      </c>
      <c r="N6" s="29"/>
      <c r="O6" s="28"/>
      <c r="P6" s="29"/>
      <c r="Q6" s="29"/>
    </row>
    <row r="7" spans="1:17" ht="12.75">
      <c r="A7">
        <v>1</v>
      </c>
      <c r="C7" s="138">
        <f>1-EXP(lambda*(A6^gamma-A7^gamma))</f>
        <v>0.00045587359988585874</v>
      </c>
      <c r="E7" s="138">
        <f>IF(male=0,VLOOKUP(cycle+age,lifetable,3,1),IF(male=1,VLOOKUP(cycle+age,lifetable,2,1),"error"))</f>
        <v>0.0067</v>
      </c>
      <c r="G7" s="25"/>
      <c r="H7" s="134">
        <f>G6*(1-omrPTHR)+H6*(1-standardRR-mr)</f>
        <v>980</v>
      </c>
      <c r="I7" s="134">
        <f>H6*standardRR+J6*rrr</f>
        <v>0</v>
      </c>
      <c r="J7" s="134">
        <f>I6*(1-mr-omrRTHR)+J6*(1-mr-rrr)</f>
        <v>0</v>
      </c>
      <c r="K7" s="134">
        <f>H6*mr+(I6+J6)*mr+G6*omrPTHR+I6*omrRTHR+K6</f>
        <v>20</v>
      </c>
      <c r="L7" s="134">
        <f aca="true" t="shared" si="0" ref="L7:L66">SUM(G7:K7)</f>
        <v>1000</v>
      </c>
      <c r="M7" s="135">
        <f>(cPrimary*G7+cSuccess*H7+cRevision*I7+cSuccess*J7)/(1+cDR)^cycle</f>
        <v>0</v>
      </c>
      <c r="N7" s="136">
        <f>(J7+I7+H7)</f>
        <v>980</v>
      </c>
      <c r="O7" s="137">
        <f>(uSuccessP*H7+uRevision*Standard!I7+uSuccessR*Standard!J7)/(1+oDR)^cycle</f>
        <v>820.6896551724138</v>
      </c>
      <c r="P7" s="29"/>
      <c r="Q7" s="29"/>
    </row>
    <row r="8" spans="1:17" ht="12.75">
      <c r="A8">
        <v>2</v>
      </c>
      <c r="C8" s="138">
        <f aca="true" t="shared" si="1" ref="C8:C66">1-EXP(lambda*(A7^gamma-A8^gamma))</f>
        <v>0.0007926553812591663</v>
      </c>
      <c r="E8" s="138">
        <f aca="true" t="shared" si="2" ref="E8:E66">IF(male=0,VLOOKUP(cycle+age,lifetable,3,1),IF(male=1,VLOOKUP(cycle+age,lifetable,2,1),"error"))</f>
        <v>0.0067</v>
      </c>
      <c r="G8" s="49"/>
      <c r="H8" s="134">
        <f aca="true" t="shared" si="3" ref="H8:H66">G7*(1-omrPTHR)+H7*(1-standardRR-mr)</f>
        <v>972.657197726366</v>
      </c>
      <c r="I8" s="134">
        <f aca="true" t="shared" si="4" ref="I8:I66">H7*standardRR+J7*rrr</f>
        <v>0.776802273633983</v>
      </c>
      <c r="J8" s="134">
        <f>I7*(1-mr-omrRTHR)+J7*(1-mr-rrr)</f>
        <v>0</v>
      </c>
      <c r="K8" s="134">
        <f aca="true" t="shared" si="5" ref="K8:K66">H7*mr+(I7+J7)*mr+G7*omrPTHR+I7*omrRTHR+K7</f>
        <v>26.566</v>
      </c>
      <c r="L8" s="134">
        <f t="shared" si="0"/>
        <v>1000</v>
      </c>
      <c r="M8" s="135">
        <f aca="true" t="shared" si="6" ref="M8:M63">(cPrimary*G8+cSuccess*H8+cRevision*I8+cSuccess*J8)/(1+cDR)^cycle</f>
        <v>3660.0135605360497</v>
      </c>
      <c r="N8" s="136">
        <f aca="true" t="shared" si="7" ref="N8:N23">(J8+I8+H8)</f>
        <v>973.434</v>
      </c>
      <c r="O8" s="137">
        <f>(uSuccessP*H8+uRevision*Standard!I8+uSuccessR*Standard!J8)/(1+oDR)^cycle</f>
        <v>802.7291695983902</v>
      </c>
      <c r="P8" s="29"/>
      <c r="Q8" s="29"/>
    </row>
    <row r="9" spans="1:17" ht="12.75">
      <c r="A9">
        <v>3</v>
      </c>
      <c r="C9" s="138">
        <f t="shared" si="1"/>
        <v>0.00100232024871183</v>
      </c>
      <c r="E9" s="138">
        <f t="shared" si="2"/>
        <v>0.0067</v>
      </c>
      <c r="G9" s="25"/>
      <c r="H9" s="134">
        <f t="shared" si="3"/>
        <v>965.1654804972628</v>
      </c>
      <c r="I9" s="134">
        <f t="shared" si="4"/>
        <v>0.9749140043364427</v>
      </c>
      <c r="J9" s="134">
        <f aca="true" t="shared" si="8" ref="J9:J66">I8*(1-mr-omrRTHR)+J8*(1-mr-rrr)</f>
        <v>0.7560616529279556</v>
      </c>
      <c r="K9" s="134">
        <f t="shared" si="5"/>
        <v>33.10354384547268</v>
      </c>
      <c r="L9" s="134">
        <f t="shared" si="0"/>
        <v>1000</v>
      </c>
      <c r="M9" s="135">
        <f t="shared" si="6"/>
        <v>4333.438626313271</v>
      </c>
      <c r="N9" s="136">
        <f t="shared" si="7"/>
        <v>966.8964561545272</v>
      </c>
      <c r="O9" s="137">
        <f>(uSuccessP*H9+uRevision*Standard!I9+uSuccessR*Standard!J9)/(1+oDR)^cycle</f>
        <v>785.3755021601844</v>
      </c>
      <c r="P9" s="29"/>
      <c r="Q9" s="29"/>
    </row>
    <row r="10" spans="1:17" ht="12.75">
      <c r="A10">
        <v>4</v>
      </c>
      <c r="C10" s="138">
        <f t="shared" si="1"/>
        <v>0.0011684809383689654</v>
      </c>
      <c r="E10" s="138">
        <f t="shared" si="2"/>
        <v>0.0067</v>
      </c>
      <c r="G10" s="25"/>
      <c r="H10" s="134">
        <f t="shared" si="3"/>
        <v>957.5710943115984</v>
      </c>
      <c r="I10" s="134">
        <f t="shared" si="4"/>
        <v>1.1580199324498932</v>
      </c>
      <c r="J10" s="134">
        <f t="shared" si="8"/>
        <v>1.6696373741568795</v>
      </c>
      <c r="K10" s="134">
        <f t="shared" si="5"/>
        <v>39.60124838179474</v>
      </c>
      <c r="L10" s="134">
        <f t="shared" si="0"/>
        <v>999.9999999999999</v>
      </c>
      <c r="M10" s="135">
        <f t="shared" si="6"/>
        <v>4855.975765601087</v>
      </c>
      <c r="N10" s="136">
        <f t="shared" si="7"/>
        <v>960.3987516182051</v>
      </c>
      <c r="O10" s="137">
        <f>(uSuccessP*H10+uRevision*Standard!I10+uSuccessR*Standard!J10)/(1+oDR)^cycle</f>
        <v>768.3842767117558</v>
      </c>
      <c r="P10" s="29"/>
      <c r="Q10" s="29"/>
    </row>
    <row r="11" spans="1:17" ht="12.75">
      <c r="A11">
        <v>5</v>
      </c>
      <c r="C11" s="138">
        <f t="shared" si="1"/>
        <v>0.001309944799567142</v>
      </c>
      <c r="E11" s="138">
        <f t="shared" si="2"/>
        <v>0.0193</v>
      </c>
      <c r="G11" s="25"/>
      <c r="H11" s="134">
        <f t="shared" si="3"/>
        <v>937.8356069161753</v>
      </c>
      <c r="I11" s="134">
        <f t="shared" si="4"/>
        <v>1.3211507701755707</v>
      </c>
      <c r="J11" s="134">
        <f t="shared" si="8"/>
        <v>2.6831376269739886</v>
      </c>
      <c r="K11" s="134">
        <f t="shared" si="5"/>
        <v>58.1601046866751</v>
      </c>
      <c r="L11" s="134">
        <f t="shared" si="0"/>
        <v>1000</v>
      </c>
      <c r="M11" s="135">
        <f t="shared" si="6"/>
        <v>5226.452321926887</v>
      </c>
      <c r="N11" s="136">
        <f t="shared" si="7"/>
        <v>941.8398953133249</v>
      </c>
      <c r="O11" s="137">
        <f>(uSuccessP*H11+uRevision*Standard!I11+uSuccessR*Standard!J11)/(1+oDR)^cycle</f>
        <v>742.2081470132462</v>
      </c>
      <c r="P11" s="29"/>
      <c r="Q11" s="29"/>
    </row>
    <row r="12" spans="1:17" ht="12.75">
      <c r="A12">
        <v>6</v>
      </c>
      <c r="C12" s="138">
        <f t="shared" si="1"/>
        <v>0.0014349523261396602</v>
      </c>
      <c r="E12" s="138">
        <f t="shared" si="2"/>
        <v>0.0193</v>
      </c>
      <c r="G12" s="25"/>
      <c r="H12" s="134">
        <f t="shared" si="3"/>
        <v>918.3896303170121</v>
      </c>
      <c r="I12" s="134">
        <f t="shared" si="4"/>
        <v>1.4530748907599254</v>
      </c>
      <c r="J12" s="134">
        <f t="shared" si="8"/>
        <v>3.793257110602102</v>
      </c>
      <c r="K12" s="134">
        <f t="shared" si="5"/>
        <v>76.36403768162577</v>
      </c>
      <c r="L12" s="134">
        <f t="shared" si="0"/>
        <v>999.9999999999999</v>
      </c>
      <c r="M12" s="135">
        <f t="shared" si="6"/>
        <v>5422.964276772298</v>
      </c>
      <c r="N12" s="136">
        <f t="shared" si="7"/>
        <v>923.6359623183741</v>
      </c>
      <c r="O12" s="137">
        <f>(uSuccessP*H12+uRevision*Standard!I12+uSuccessR*Standard!J12)/(1+oDR)^cycle</f>
        <v>716.9206459264105</v>
      </c>
      <c r="P12" s="29"/>
      <c r="Q12" s="29"/>
    </row>
    <row r="13" spans="1:17" ht="12.75">
      <c r="A13">
        <v>7</v>
      </c>
      <c r="C13" s="138">
        <f t="shared" si="1"/>
        <v>0.0015479957647099862</v>
      </c>
      <c r="E13" s="138">
        <f t="shared" si="2"/>
        <v>0.0193</v>
      </c>
      <c r="G13" s="25"/>
      <c r="H13" s="134">
        <f t="shared" si="3"/>
        <v>899.2430471938095</v>
      </c>
      <c r="I13" s="134">
        <f t="shared" si="4"/>
        <v>1.5733935425083887</v>
      </c>
      <c r="J13" s="134">
        <f t="shared" si="8"/>
        <v>4.9642860114964575</v>
      </c>
      <c r="K13" s="134">
        <f t="shared" si="5"/>
        <v>94.21927325218559</v>
      </c>
      <c r="L13" s="134">
        <f t="shared" si="0"/>
        <v>1000</v>
      </c>
      <c r="M13" s="135">
        <f t="shared" si="6"/>
        <v>5539.623430847216</v>
      </c>
      <c r="N13" s="136">
        <f t="shared" si="7"/>
        <v>905.7807267478144</v>
      </c>
      <c r="O13" s="137">
        <f>(uSuccessP*H13+uRevision*Standard!I13+uSuccessR*Standard!J13)/(1+oDR)^cycle</f>
        <v>692.4857822492264</v>
      </c>
      <c r="P13" s="29"/>
      <c r="Q13" s="29"/>
    </row>
    <row r="14" spans="1:17" ht="12.75">
      <c r="A14">
        <v>8</v>
      </c>
      <c r="C14" s="138">
        <f t="shared" si="1"/>
        <v>0.0016518431162551028</v>
      </c>
      <c r="E14" s="138">
        <f t="shared" si="2"/>
        <v>0.0193</v>
      </c>
      <c r="G14" s="25"/>
      <c r="H14" s="134">
        <f t="shared" si="3"/>
        <v>880.4022479456216</v>
      </c>
      <c r="I14" s="134">
        <f t="shared" si="4"/>
        <v>1.6839798778072153</v>
      </c>
      <c r="J14" s="134">
        <f>I13*(1-mr-omrRTHR)+J13*(1-mr-rrr)</f>
        <v>6.181463027302527</v>
      </c>
      <c r="K14" s="134">
        <f t="shared" si="5"/>
        <v>111.73230914926857</v>
      </c>
      <c r="L14" s="134">
        <f t="shared" si="0"/>
        <v>1000</v>
      </c>
      <c r="M14" s="135">
        <f t="shared" si="6"/>
        <v>5593.374685812243</v>
      </c>
      <c r="N14" s="136">
        <f t="shared" si="7"/>
        <v>888.2676908507314</v>
      </c>
      <c r="O14" s="137">
        <f>(uSuccessP*H14+uRevision*Standard!I14+uSuccessR*Standard!J14)/(1+oDR)^cycle</f>
        <v>668.8754200015766</v>
      </c>
      <c r="P14" s="29"/>
      <c r="Q14" s="29"/>
    </row>
    <row r="15" spans="1:17" ht="12.75">
      <c r="A15">
        <v>9</v>
      </c>
      <c r="C15" s="138">
        <f t="shared" si="1"/>
        <v>0.0017483419148011103</v>
      </c>
      <c r="E15" s="138">
        <f t="shared" si="2"/>
        <v>0.0193</v>
      </c>
      <c r="G15" s="62"/>
      <c r="H15" s="134">
        <f t="shared" si="3"/>
        <v>861.8712404083027</v>
      </c>
      <c r="I15" s="134">
        <f t="shared" si="4"/>
        <v>1.786502673060551</v>
      </c>
      <c r="J15" s="134">
        <f t="shared" si="8"/>
        <v>7.432701738392879</v>
      </c>
      <c r="K15" s="134">
        <f t="shared" si="5"/>
        <v>128.90955518024384</v>
      </c>
      <c r="L15" s="134">
        <f t="shared" si="0"/>
        <v>1000</v>
      </c>
      <c r="M15" s="135">
        <f t="shared" si="6"/>
        <v>5598.0248234435</v>
      </c>
      <c r="N15" s="136">
        <f t="shared" si="7"/>
        <v>871.0904448197562</v>
      </c>
      <c r="O15" s="137">
        <f>(uSuccessP*H15+uRevision*Standard!I15+uSuccessR*Standard!J15)/(1+oDR)^cycle</f>
        <v>646.0621899348643</v>
      </c>
      <c r="P15" s="29"/>
      <c r="Q15" s="29"/>
    </row>
    <row r="16" spans="1:17" ht="12.75">
      <c r="A16">
        <v>10</v>
      </c>
      <c r="C16" s="138">
        <f t="shared" si="1"/>
        <v>0.0018387973086411158</v>
      </c>
      <c r="E16" s="138">
        <f t="shared" si="2"/>
        <v>0.0193</v>
      </c>
      <c r="G16" s="25"/>
      <c r="H16" s="134">
        <f t="shared" si="3"/>
        <v>843.6523189511645</v>
      </c>
      <c r="I16" s="134">
        <f t="shared" si="4"/>
        <v>1.8821145867936822</v>
      </c>
      <c r="J16" s="134">
        <f t="shared" si="8"/>
        <v>8.708235643315453</v>
      </c>
      <c r="K16" s="134">
        <f t="shared" si="5"/>
        <v>145.75733081872636</v>
      </c>
      <c r="L16" s="134">
        <f t="shared" si="0"/>
        <v>1000</v>
      </c>
      <c r="M16" s="135">
        <f t="shared" si="6"/>
        <v>5563.797882824214</v>
      </c>
      <c r="N16" s="136">
        <f t="shared" si="7"/>
        <v>854.2426691812736</v>
      </c>
      <c r="O16" s="137">
        <f>(uSuccessP*H16+uRevision*Standard!I16+uSuccessR*Standard!J16)/(1+oDR)^cycle</f>
        <v>624.0196523903597</v>
      </c>
      <c r="P16" s="29"/>
      <c r="Q16" s="29"/>
    </row>
    <row r="17" spans="1:17" ht="12.75">
      <c r="A17">
        <v>11</v>
      </c>
      <c r="C17" s="138">
        <f t="shared" si="1"/>
        <v>0.001924171330653257</v>
      </c>
      <c r="E17" s="138">
        <f t="shared" si="2"/>
        <v>0.0193</v>
      </c>
      <c r="G17" s="25"/>
      <c r="H17" s="134">
        <f t="shared" si="3"/>
        <v>825.746497590242</v>
      </c>
      <c r="I17" s="134">
        <f t="shared" si="4"/>
        <v>1.9716610308975864</v>
      </c>
      <c r="J17" s="134">
        <f t="shared" si="8"/>
        <v>9.999984753199538</v>
      </c>
      <c r="K17" s="134">
        <f t="shared" si="5"/>
        <v>162.28185662566082</v>
      </c>
      <c r="L17" s="134">
        <f t="shared" si="0"/>
        <v>1000</v>
      </c>
      <c r="M17" s="135">
        <f t="shared" si="6"/>
        <v>5498.594228889178</v>
      </c>
      <c r="N17" s="136">
        <f t="shared" si="7"/>
        <v>837.7181433743392</v>
      </c>
      <c r="O17" s="137">
        <f>(uSuccessP*H17+uRevision*Standard!I17+uSuccessR*Standard!J17)/(1+oDR)^cycle</f>
        <v>602.7222295328315</v>
      </c>
      <c r="P17" s="29"/>
      <c r="Q17" s="29"/>
    </row>
    <row r="18" spans="1:17" ht="12.75">
      <c r="A18">
        <v>12</v>
      </c>
      <c r="C18" s="138">
        <f t="shared" si="1"/>
        <v>0.0020051969719669938</v>
      </c>
      <c r="E18" s="138">
        <f t="shared" si="2"/>
        <v>0.0193</v>
      </c>
      <c r="G18" s="25"/>
      <c r="H18" s="134">
        <f t="shared" si="3"/>
        <v>808.1538058101701</v>
      </c>
      <c r="I18" s="134">
        <f t="shared" si="4"/>
        <v>2.055783766708285</v>
      </c>
      <c r="J18" s="134">
        <f>I17*(1-mr-omrRTHR)+J17*(1-mr-rrr)</f>
        <v>11.301160409718117</v>
      </c>
      <c r="K18" s="134">
        <f t="shared" si="5"/>
        <v>178.48925001340353</v>
      </c>
      <c r="L18" s="134">
        <f t="shared" si="0"/>
        <v>1000</v>
      </c>
      <c r="M18" s="135">
        <f t="shared" si="6"/>
        <v>5408.676246721453</v>
      </c>
      <c r="N18" s="136">
        <f t="shared" si="7"/>
        <v>821.5107499865965</v>
      </c>
      <c r="O18" s="137">
        <f>(uSuccessP*H18+uRevision*Standard!I18+uSuccessR*Standard!J18)/(1+oDR)^cycle</f>
        <v>582.1451672360591</v>
      </c>
      <c r="P18" s="29"/>
      <c r="Q18" s="29"/>
    </row>
    <row r="19" spans="1:17" ht="12.75">
      <c r="A19">
        <v>13</v>
      </c>
      <c r="C19" s="138">
        <f t="shared" si="1"/>
        <v>0.0020824477370303685</v>
      </c>
      <c r="E19" s="138">
        <f t="shared" si="2"/>
        <v>0.0193</v>
      </c>
      <c r="G19" s="25"/>
      <c r="H19" s="134">
        <f t="shared" si="3"/>
        <v>790.8734992939519</v>
      </c>
      <c r="I19" s="134">
        <f t="shared" si="4"/>
        <v>2.1349844804705933</v>
      </c>
      <c r="J19" s="134">
        <f t="shared" si="8"/>
        <v>12.605993062098483</v>
      </c>
      <c r="K19" s="134">
        <f t="shared" si="5"/>
        <v>194.385523163479</v>
      </c>
      <c r="L19" s="134">
        <f t="shared" si="0"/>
        <v>1000</v>
      </c>
      <c r="M19" s="135">
        <f t="shared" si="6"/>
        <v>5299.1036083132585</v>
      </c>
      <c r="N19" s="136">
        <f t="shared" si="7"/>
        <v>805.614476836521</v>
      </c>
      <c r="O19" s="137">
        <f>(uSuccessP*H19+uRevision*Standard!I19+uSuccessR*Standard!J19)/(1+oDR)^cycle</f>
        <v>562.2645052509679</v>
      </c>
      <c r="P19" s="29"/>
      <c r="Q19" s="29"/>
    </row>
    <row r="20" spans="1:17" ht="12.75">
      <c r="A20">
        <v>14</v>
      </c>
      <c r="C20" s="138">
        <f t="shared" si="1"/>
        <v>0.002156382224568043</v>
      </c>
      <c r="E20" s="138">
        <f t="shared" si="2"/>
        <v>0.0193</v>
      </c>
      <c r="G20" s="25"/>
      <c r="H20" s="134">
        <f t="shared" si="3"/>
        <v>773.9042152018193</v>
      </c>
      <c r="I20" s="134">
        <f t="shared" si="4"/>
        <v>2.209665278243344</v>
      </c>
      <c r="J20" s="134">
        <f t="shared" si="8"/>
        <v>13.909537263904141</v>
      </c>
      <c r="K20" s="134">
        <f t="shared" si="5"/>
        <v>209.97658225603328</v>
      </c>
      <c r="L20" s="134">
        <f t="shared" si="0"/>
        <v>1000</v>
      </c>
      <c r="M20" s="135">
        <f t="shared" si="6"/>
        <v>5174.0225201724</v>
      </c>
      <c r="N20" s="136">
        <f t="shared" si="7"/>
        <v>790.0234177439668</v>
      </c>
      <c r="O20" s="137">
        <f>(uSuccessP*H20+uRevision*Standard!I20+uSuccessR*Standard!J20)/(1+oDR)^cycle</f>
        <v>543.0570516413095</v>
      </c>
      <c r="P20" s="29"/>
      <c r="Q20" s="29"/>
    </row>
    <row r="21" spans="1:17" ht="12.75">
      <c r="A21">
        <v>15</v>
      </c>
      <c r="C21" s="138">
        <f t="shared" si="1"/>
        <v>0.0022273738841613877</v>
      </c>
      <c r="E21" s="138">
        <f t="shared" si="2"/>
        <v>0.0535</v>
      </c>
      <c r="G21" s="25"/>
      <c r="H21" s="134">
        <f t="shared" si="3"/>
        <v>730.776565650739</v>
      </c>
      <c r="I21" s="134">
        <f t="shared" si="4"/>
        <v>2.2801555283391126</v>
      </c>
      <c r="J21" s="134">
        <f t="shared" si="8"/>
        <v>14.656250410021562</v>
      </c>
      <c r="K21" s="134">
        <f t="shared" si="5"/>
        <v>252.28702841090038</v>
      </c>
      <c r="L21" s="134">
        <f t="shared" si="0"/>
        <v>1000.0000000000001</v>
      </c>
      <c r="M21" s="135">
        <f t="shared" si="6"/>
        <v>5036.866370190045</v>
      </c>
      <c r="N21" s="136">
        <f t="shared" si="7"/>
        <v>747.7129715890997</v>
      </c>
      <c r="O21" s="137">
        <f>(uSuccessP*H21+uRevision*Standard!I21+uSuccessR*Standard!J21)/(1+oDR)^cycle</f>
        <v>506.17507912960684</v>
      </c>
      <c r="P21" s="29"/>
      <c r="Q21" s="29"/>
    </row>
    <row r="22" spans="1:17" ht="12.75">
      <c r="A22">
        <v>16</v>
      </c>
      <c r="C22" s="138">
        <f t="shared" si="1"/>
        <v>0.002295731557633518</v>
      </c>
      <c r="E22" s="138">
        <f t="shared" si="2"/>
        <v>0.0535</v>
      </c>
      <c r="G22" s="25"/>
      <c r="H22" s="134">
        <f t="shared" si="3"/>
        <v>690.0023525650811</v>
      </c>
      <c r="I22" s="134">
        <f t="shared" si="4"/>
        <v>2.2639168397443066</v>
      </c>
      <c r="J22" s="134">
        <f>I21*(1-mr-omrRTHR)+J21*(1-mr-rrr)</f>
        <v>15.398455093690732</v>
      </c>
      <c r="K22" s="134">
        <f t="shared" si="5"/>
        <v>292.335275501484</v>
      </c>
      <c r="L22" s="134">
        <f t="shared" si="0"/>
        <v>1000</v>
      </c>
      <c r="M22" s="135">
        <f t="shared" si="6"/>
        <v>4717.919893477004</v>
      </c>
      <c r="N22" s="136">
        <f t="shared" si="7"/>
        <v>707.6647244985161</v>
      </c>
      <c r="O22" s="137">
        <f>(uSuccessP*H22+uRevision*Standard!I22+uSuccessR*Standard!J22)/(1+oDR)^cycle</f>
        <v>471.81783682194714</v>
      </c>
      <c r="P22" s="29"/>
      <c r="Q22" s="29"/>
    </row>
    <row r="23" spans="1:17" ht="12.75">
      <c r="A23">
        <v>17</v>
      </c>
      <c r="C23" s="138">
        <f t="shared" si="1"/>
        <v>0.002361714067431353</v>
      </c>
      <c r="E23" s="138">
        <f t="shared" si="2"/>
        <v>0.0535</v>
      </c>
      <c r="G23" s="25"/>
      <c r="H23" s="134">
        <f t="shared" si="3"/>
        <v>651.4576384402355</v>
      </c>
      <c r="I23" s="134">
        <f t="shared" si="4"/>
        <v>2.2455264663613095</v>
      </c>
      <c r="J23" s="134">
        <f t="shared" si="8"/>
        <v>16.05621849445375</v>
      </c>
      <c r="K23" s="134">
        <f t="shared" si="5"/>
        <v>330.2406165989495</v>
      </c>
      <c r="L23" s="134">
        <f t="shared" si="0"/>
        <v>1000.0000000000001</v>
      </c>
      <c r="M23" s="135">
        <f t="shared" si="6"/>
        <v>4414.712290525288</v>
      </c>
      <c r="N23" s="136">
        <f t="shared" si="7"/>
        <v>669.7593834010506</v>
      </c>
      <c r="O23" s="137">
        <f>(uSuccessP*H23+uRevision*Standard!I23+uSuccessR*Standard!J23)/(1+oDR)^cycle</f>
        <v>439.7871686565507</v>
      </c>
      <c r="P23" s="29"/>
      <c r="Q23" s="29"/>
    </row>
    <row r="24" spans="1:17" ht="12.75">
      <c r="A24">
        <v>18</v>
      </c>
      <c r="C24" s="138">
        <f t="shared" si="1"/>
        <v>0.002425540832006079</v>
      </c>
      <c r="E24" s="138">
        <f t="shared" si="2"/>
        <v>0.0535</v>
      </c>
      <c r="G24" s="25"/>
      <c r="H24" s="134">
        <f t="shared" si="3"/>
        <v>615.0245176813239</v>
      </c>
      <c r="I24" s="134">
        <f t="shared" si="4"/>
        <v>2.2223858421371943</v>
      </c>
      <c r="J24" s="134">
        <f t="shared" si="8"/>
        <v>16.635442336306077</v>
      </c>
      <c r="K24" s="134">
        <f t="shared" si="5"/>
        <v>366.1176541402329</v>
      </c>
      <c r="L24" s="134">
        <f t="shared" si="0"/>
        <v>1000</v>
      </c>
      <c r="M24" s="135">
        <f t="shared" si="6"/>
        <v>4121.903536329217</v>
      </c>
      <c r="N24" s="136">
        <f aca="true" t="shared" si="9" ref="N24:N39">(J24+I24+H24)</f>
        <v>633.8823458597672</v>
      </c>
      <c r="O24" s="137">
        <f>(uSuccessP*H24+uRevision*Standard!I24+uSuccessR*Standard!J24)/(1+oDR)^cycle</f>
        <v>409.9269332303166</v>
      </c>
      <c r="P24" s="29"/>
      <c r="Q24" s="29"/>
    </row>
    <row r="25" spans="1:17" ht="12.75">
      <c r="A25">
        <v>19</v>
      </c>
      <c r="C25" s="138">
        <f t="shared" si="1"/>
        <v>0.0024873997543983783</v>
      </c>
      <c r="E25" s="138">
        <f t="shared" si="2"/>
        <v>0.0535</v>
      </c>
      <c r="G25" s="25"/>
      <c r="H25" s="134">
        <f t="shared" si="3"/>
        <v>580.5908941511436</v>
      </c>
      <c r="I25" s="134">
        <f t="shared" si="4"/>
        <v>2.1952295276817493</v>
      </c>
      <c r="J25" s="134">
        <f t="shared" si="8"/>
        <v>17.13906896060157</v>
      </c>
      <c r="K25" s="134">
        <f t="shared" si="5"/>
        <v>400.0748073605732</v>
      </c>
      <c r="L25" s="134">
        <f t="shared" si="0"/>
        <v>1000</v>
      </c>
      <c r="M25" s="135">
        <f t="shared" si="6"/>
        <v>3841.071864114397</v>
      </c>
      <c r="N25" s="136">
        <f t="shared" si="9"/>
        <v>599.925192639427</v>
      </c>
      <c r="O25" s="137">
        <f>(uSuccessP*H25+uRevision*Standard!I25+uSuccessR*Standard!J25)/(1+oDR)^cycle</f>
        <v>382.0903921087452</v>
      </c>
      <c r="P25" s="29"/>
      <c r="Q25" s="29"/>
    </row>
    <row r="26" spans="1:17" ht="12.75">
      <c r="A26">
        <v>20</v>
      </c>
      <c r="C26" s="138">
        <f t="shared" si="1"/>
        <v>0.002547453193303628</v>
      </c>
      <c r="E26" s="138">
        <f t="shared" si="2"/>
        <v>0.0535</v>
      </c>
      <c r="G26" s="25"/>
      <c r="H26" s="134">
        <f t="shared" si="3"/>
        <v>548.0502531867492</v>
      </c>
      <c r="I26" s="134">
        <f t="shared" si="4"/>
        <v>2.1645908857324025</v>
      </c>
      <c r="J26" s="134">
        <f t="shared" si="8"/>
        <v>17.570446170182464</v>
      </c>
      <c r="K26" s="134">
        <f t="shared" si="5"/>
        <v>432.21470975733615</v>
      </c>
      <c r="L26" s="134">
        <f t="shared" si="0"/>
        <v>1000.0000000000002</v>
      </c>
      <c r="M26" s="135">
        <f t="shared" si="6"/>
        <v>3573.0776726935896</v>
      </c>
      <c r="N26" s="136">
        <f t="shared" si="9"/>
        <v>567.785290242664</v>
      </c>
      <c r="O26" s="137">
        <f>(uSuccessP*H26+uRevision*Standard!I26+uSuccessR*Standard!J26)/(1+oDR)^cycle</f>
        <v>356.140731384858</v>
      </c>
      <c r="P26" s="29"/>
      <c r="Q26" s="29"/>
    </row>
    <row r="27" spans="1:17" ht="12.75">
      <c r="A27">
        <v>21</v>
      </c>
      <c r="C27" s="138">
        <f t="shared" si="1"/>
        <v>0.0026058425566612975</v>
      </c>
      <c r="E27" s="138">
        <f t="shared" si="2"/>
        <v>0.0535</v>
      </c>
      <c r="G27" s="25"/>
      <c r="H27" s="134">
        <f t="shared" si="3"/>
        <v>517.301431968315</v>
      </c>
      <c r="I27" s="134">
        <f t="shared" si="4"/>
        <v>2.1309505197503285</v>
      </c>
      <c r="J27" s="134">
        <f t="shared" si="8"/>
        <v>17.933102908901475</v>
      </c>
      <c r="K27" s="134">
        <f t="shared" si="5"/>
        <v>462.6345146030333</v>
      </c>
      <c r="L27" s="134">
        <f t="shared" si="0"/>
        <v>1000</v>
      </c>
      <c r="M27" s="135">
        <f t="shared" si="6"/>
        <v>3318.4412404426357</v>
      </c>
      <c r="N27" s="136">
        <f t="shared" si="9"/>
        <v>537.3654853969668</v>
      </c>
      <c r="O27" s="137">
        <f>(uSuccessP*H27+uRevision*Standard!I27+uSuccessR*Standard!J27)/(1+oDR)^cycle</f>
        <v>331.9503527978141</v>
      </c>
      <c r="P27" s="29"/>
      <c r="Q27" s="29"/>
    </row>
    <row r="28" spans="1:17" ht="12.75">
      <c r="A28">
        <v>22</v>
      </c>
      <c r="C28" s="138">
        <f t="shared" si="1"/>
        <v>0.002662691886893276</v>
      </c>
      <c r="E28" s="138">
        <f t="shared" si="2"/>
        <v>0.0535</v>
      </c>
      <c r="G28" s="25"/>
      <c r="H28" s="134">
        <f t="shared" si="3"/>
        <v>488.2483910320299</v>
      </c>
      <c r="I28" s="134">
        <f t="shared" si="4"/>
        <v>2.0947384423363653</v>
      </c>
      <c r="J28" s="134">
        <f t="shared" si="8"/>
        <v>18.230683443467864</v>
      </c>
      <c r="K28" s="134">
        <f t="shared" si="5"/>
        <v>491.42618708216605</v>
      </c>
      <c r="L28" s="134">
        <f t="shared" si="0"/>
        <v>1000.0000000000002</v>
      </c>
      <c r="M28" s="135">
        <f t="shared" si="6"/>
        <v>3077.405346954466</v>
      </c>
      <c r="N28" s="136">
        <f t="shared" si="9"/>
        <v>508.5738129178341</v>
      </c>
      <c r="O28" s="137">
        <f>(uSuccessP*H28+uRevision*Standard!I28+uSuccessR*Standard!J28)/(1+oDR)^cycle</f>
        <v>309.4002579945431</v>
      </c>
      <c r="P28" s="29"/>
      <c r="Q28" s="29"/>
    </row>
    <row r="29" spans="1:17" ht="12.75">
      <c r="A29">
        <v>23</v>
      </c>
      <c r="C29" s="138">
        <f t="shared" si="1"/>
        <v>0.0027181106954937695</v>
      </c>
      <c r="E29" s="138">
        <f t="shared" si="2"/>
        <v>0.0535</v>
      </c>
      <c r="G29" s="25"/>
      <c r="H29" s="134">
        <f t="shared" si="3"/>
        <v>460.7999889380945</v>
      </c>
      <c r="I29" s="134">
        <f t="shared" si="4"/>
        <v>2.0563405114604993</v>
      </c>
      <c r="J29" s="134">
        <f t="shared" si="8"/>
        <v>18.46688970832826</v>
      </c>
      <c r="K29" s="134">
        <f t="shared" si="5"/>
        <v>518.676780842117</v>
      </c>
      <c r="L29" s="134">
        <f t="shared" si="0"/>
        <v>1000.0000000000002</v>
      </c>
      <c r="M29" s="135">
        <f t="shared" si="6"/>
        <v>2849.994798661406</v>
      </c>
      <c r="N29" s="136">
        <f t="shared" si="9"/>
        <v>481.3232191578833</v>
      </c>
      <c r="O29" s="137">
        <f>(uSuccessP*H29+uRevision*Standard!I29+uSuccessR*Standard!J29)/(1+oDR)^cycle</f>
        <v>288.37947186424606</v>
      </c>
      <c r="P29" s="29"/>
      <c r="Q29" s="29"/>
    </row>
    <row r="30" spans="1:17" ht="12.75">
      <c r="A30">
        <v>24</v>
      </c>
      <c r="C30" s="138">
        <f t="shared" si="1"/>
        <v>0.0027721962303374204</v>
      </c>
      <c r="E30" s="138">
        <f t="shared" si="2"/>
        <v>0.0535</v>
      </c>
      <c r="G30" s="25"/>
      <c r="H30" s="134">
        <f t="shared" si="3"/>
        <v>434.8697615376327</v>
      </c>
      <c r="I30" s="134">
        <f t="shared" si="4"/>
        <v>2.016103580606841</v>
      </c>
      <c r="J30" s="134">
        <f t="shared" si="8"/>
        <v>18.64543500446772</v>
      </c>
      <c r="K30" s="134">
        <f t="shared" si="5"/>
        <v>544.4686998772929</v>
      </c>
      <c r="L30" s="134">
        <f t="shared" si="0"/>
        <v>1000.0000000000002</v>
      </c>
      <c r="M30" s="135">
        <f t="shared" si="6"/>
        <v>2636.0643728226637</v>
      </c>
      <c r="N30" s="136">
        <f t="shared" si="9"/>
        <v>455.53130012270725</v>
      </c>
      <c r="O30" s="137">
        <f>(uSuccessP*H30+uRevision*Standard!I30+uSuccessR*Standard!J30)/(1+oDR)^cycle</f>
        <v>268.78450425433573</v>
      </c>
      <c r="P30" s="29"/>
      <c r="Q30" s="29"/>
    </row>
    <row r="31" spans="1:17" ht="12.75">
      <c r="A31">
        <v>25</v>
      </c>
      <c r="C31" s="138">
        <f t="shared" si="1"/>
        <v>0.0028250353084126045</v>
      </c>
      <c r="E31" s="138">
        <f t="shared" si="2"/>
        <v>0.15480000000000002</v>
      </c>
      <c r="G31" s="25"/>
      <c r="H31" s="134">
        <f t="shared" si="3"/>
        <v>366.32340002070237</v>
      </c>
      <c r="I31" s="134">
        <f t="shared" si="4"/>
        <v>1.974339831083491</v>
      </c>
      <c r="J31" s="134">
        <f t="shared" si="8"/>
        <v>16.67699294031417</v>
      </c>
      <c r="K31" s="134">
        <f t="shared" si="5"/>
        <v>615.0252672079001</v>
      </c>
      <c r="L31" s="134">
        <f t="shared" si="0"/>
        <v>1000.0000000000002</v>
      </c>
      <c r="M31" s="135">
        <f t="shared" si="6"/>
        <v>2435.3378161355</v>
      </c>
      <c r="N31" s="136">
        <f t="shared" si="9"/>
        <v>384.97473279210004</v>
      </c>
      <c r="O31" s="137">
        <f>(uSuccessP*H31+uRevision*Standard!I31+uSuccessR*Standard!J31)/(1+oDR)^cycle</f>
        <v>223.63001870021876</v>
      </c>
      <c r="P31" s="29"/>
      <c r="Q31" s="29"/>
    </row>
    <row r="32" spans="1:17" ht="12.75">
      <c r="A32">
        <v>26</v>
      </c>
      <c r="C32" s="138">
        <f t="shared" si="1"/>
        <v>0.0028767058115199973</v>
      </c>
      <c r="E32" s="138">
        <f t="shared" si="2"/>
        <v>0.15480000000000002</v>
      </c>
      <c r="G32" s="25"/>
      <c r="H32" s="134">
        <f t="shared" si="3"/>
        <v>308.5627330437623</v>
      </c>
      <c r="I32" s="134">
        <f t="shared" si="4"/>
        <v>1.720884371347886</v>
      </c>
      <c r="J32" s="134">
        <f t="shared" si="8"/>
        <v>15.057539944151065</v>
      </c>
      <c r="K32" s="134">
        <f t="shared" si="5"/>
        <v>674.6588426407388</v>
      </c>
      <c r="L32" s="134">
        <f t="shared" si="0"/>
        <v>1000.0000000000001</v>
      </c>
      <c r="M32" s="135">
        <f t="shared" si="6"/>
        <v>2002.548903038941</v>
      </c>
      <c r="N32" s="136">
        <f t="shared" si="9"/>
        <v>325.3411573592613</v>
      </c>
      <c r="O32" s="137">
        <f>(uSuccessP*H32+uRevision*Standard!I32+uSuccessR*Standard!J32)/(1+oDR)^cycle</f>
        <v>186.11120316046524</v>
      </c>
      <c r="P32" s="29"/>
      <c r="Q32" s="29"/>
    </row>
    <row r="33" spans="1:17" ht="12.75">
      <c r="A33">
        <v>27</v>
      </c>
      <c r="C33" s="138">
        <f t="shared" si="1"/>
        <v>0.002927277917628368</v>
      </c>
      <c r="E33" s="138">
        <f t="shared" si="2"/>
        <v>0.15480000000000002</v>
      </c>
      <c r="G33" s="25"/>
      <c r="H33" s="134">
        <f t="shared" si="3"/>
        <v>259.8939730939458</v>
      </c>
      <c r="I33" s="134">
        <f t="shared" si="4"/>
        <v>1.5055504724081052</v>
      </c>
      <c r="J33" s="134">
        <f t="shared" si="8"/>
        <v>13.544404946266713</v>
      </c>
      <c r="K33" s="134">
        <f t="shared" si="5"/>
        <v>725.0560714873794</v>
      </c>
      <c r="L33" s="134">
        <f t="shared" si="0"/>
        <v>1000</v>
      </c>
      <c r="M33" s="135">
        <f t="shared" si="6"/>
        <v>1652.8022458225576</v>
      </c>
      <c r="N33" s="136">
        <f t="shared" si="9"/>
        <v>274.94392851262063</v>
      </c>
      <c r="O33" s="137">
        <f>(uSuccessP*H33+uRevision*Standard!I33+uSuccessR*Standard!J33)/(1+oDR)^cycle</f>
        <v>154.8834750464226</v>
      </c>
      <c r="P33" s="29"/>
      <c r="Q33" s="29"/>
    </row>
    <row r="34" spans="1:17" ht="12.75">
      <c r="A34">
        <v>28</v>
      </c>
      <c r="C34" s="138">
        <f t="shared" si="1"/>
        <v>0.0029768151227684836</v>
      </c>
      <c r="E34" s="138">
        <f t="shared" si="2"/>
        <v>0.15480000000000002</v>
      </c>
      <c r="G34" s="25"/>
      <c r="H34" s="134">
        <f t="shared" si="3"/>
        <v>218.88872974958056</v>
      </c>
      <c r="I34" s="134">
        <f t="shared" si="4"/>
        <v>1.315432507273112</v>
      </c>
      <c r="J34" s="134">
        <f t="shared" si="8"/>
        <v>12.148335112565125</v>
      </c>
      <c r="K34" s="134">
        <f t="shared" si="5"/>
        <v>767.6475026305812</v>
      </c>
      <c r="L34" s="134">
        <f t="shared" si="0"/>
        <v>1000</v>
      </c>
      <c r="M34" s="135">
        <f t="shared" si="6"/>
        <v>1362.348693512844</v>
      </c>
      <c r="N34" s="136">
        <f t="shared" si="9"/>
        <v>232.3524973694188</v>
      </c>
      <c r="O34" s="137">
        <f>(uSuccessP*H34+uRevision*Standard!I34+uSuccessR*Standard!J34)/(1+oDR)^cycle</f>
        <v>128.89430693742838</v>
      </c>
      <c r="P34" s="29"/>
      <c r="Q34" s="29"/>
    </row>
    <row r="35" spans="1:17" ht="12.75">
      <c r="A35">
        <v>29</v>
      </c>
      <c r="C35" s="138">
        <f t="shared" si="1"/>
        <v>0.0030253750953738168</v>
      </c>
      <c r="E35" s="138">
        <f t="shared" si="2"/>
        <v>0.15480000000000002</v>
      </c>
      <c r="G35" s="25"/>
      <c r="H35" s="134">
        <f t="shared" si="3"/>
        <v>184.3425338727031</v>
      </c>
      <c r="I35" s="134">
        <f t="shared" si="4"/>
        <v>1.1481539161449958</v>
      </c>
      <c r="J35" s="134">
        <f t="shared" si="8"/>
        <v>10.867334337639209</v>
      </c>
      <c r="K35" s="134">
        <f t="shared" si="5"/>
        <v>803.6419778735127</v>
      </c>
      <c r="L35" s="134">
        <f t="shared" si="0"/>
        <v>1000</v>
      </c>
      <c r="M35" s="135">
        <f t="shared" si="6"/>
        <v>1121.796177276585</v>
      </c>
      <c r="N35" s="136">
        <f t="shared" si="9"/>
        <v>196.3580221264873</v>
      </c>
      <c r="O35" s="137">
        <f>(uSuccessP*H35+uRevision*Standard!I35+uSuccessR*Standard!J35)/(1+oDR)^cycle</f>
        <v>107.26505910107261</v>
      </c>
      <c r="P35" s="29"/>
      <c r="Q35" s="29"/>
    </row>
    <row r="36" spans="1:17" ht="12.75">
      <c r="A36">
        <v>30</v>
      </c>
      <c r="C36" s="138">
        <f t="shared" si="1"/>
        <v>0.003073010395425957</v>
      </c>
      <c r="E36" s="138">
        <f t="shared" si="2"/>
        <v>0.15480000000000002</v>
      </c>
      <c r="G36" s="25"/>
      <c r="H36" s="134">
        <f t="shared" si="3"/>
        <v>155.23982310629867</v>
      </c>
      <c r="I36" s="134">
        <f t="shared" si="4"/>
        <v>1.0011798964155465</v>
      </c>
      <c r="J36" s="134">
        <f t="shared" si="8"/>
        <v>9.697834220269941</v>
      </c>
      <c r="K36" s="134">
        <f t="shared" si="5"/>
        <v>834.0611627770159</v>
      </c>
      <c r="L36" s="134">
        <f t="shared" si="0"/>
        <v>1000</v>
      </c>
      <c r="M36" s="135">
        <f t="shared" si="6"/>
        <v>922.8265896220522</v>
      </c>
      <c r="N36" s="136">
        <f t="shared" si="9"/>
        <v>165.93883722298415</v>
      </c>
      <c r="O36" s="137">
        <f>(uSuccessP*H36+uRevision*Standard!I36+uSuccessR*Standard!J36)/(1+oDR)^cycle</f>
        <v>89.26450315561254</v>
      </c>
      <c r="P36" s="29"/>
      <c r="Q36" s="29"/>
    </row>
    <row r="37" spans="1:17" ht="12.75">
      <c r="A37">
        <v>31</v>
      </c>
      <c r="C37" s="138">
        <f t="shared" si="1"/>
        <v>0.0031197690836320957</v>
      </c>
      <c r="E37" s="138">
        <f t="shared" si="2"/>
        <v>0.15480000000000002</v>
      </c>
      <c r="G37" s="25"/>
      <c r="H37" s="134">
        <f t="shared" si="3"/>
        <v>130.72438608876809</v>
      </c>
      <c r="I37" s="134">
        <f t="shared" si="4"/>
        <v>0.8722257694863437</v>
      </c>
      <c r="J37" s="134">
        <f t="shared" si="8"/>
        <v>8.634869764683465</v>
      </c>
      <c r="K37" s="134">
        <f t="shared" si="5"/>
        <v>859.7685183770622</v>
      </c>
      <c r="L37" s="134">
        <f t="shared" si="0"/>
        <v>1000</v>
      </c>
      <c r="M37" s="135">
        <f t="shared" si="6"/>
        <v>758.4571107166937</v>
      </c>
      <c r="N37" s="136">
        <f t="shared" si="9"/>
        <v>140.2314816229379</v>
      </c>
      <c r="O37" s="137">
        <f>(uSuccessP*H37+uRevision*Standard!I37+uSuccessR*Standard!J37)/(1+oDR)^cycle</f>
        <v>74.28401220552314</v>
      </c>
      <c r="P37" s="29"/>
      <c r="Q37" s="29"/>
    </row>
    <row r="38" spans="1:17" ht="12.75">
      <c r="A38">
        <v>32</v>
      </c>
      <c r="C38" s="138">
        <f t="shared" si="1"/>
        <v>0.003165695240485711</v>
      </c>
      <c r="E38" s="138">
        <f t="shared" si="2"/>
        <v>0.15480000000000002</v>
      </c>
      <c r="G38" s="25"/>
      <c r="H38" s="134">
        <f t="shared" si="3"/>
        <v>110.07441755537015</v>
      </c>
      <c r="I38" s="134">
        <f t="shared" si="4"/>
        <v>0.7592283574439682</v>
      </c>
      <c r="J38" s="134">
        <f t="shared" si="8"/>
        <v>7.6725578395032565</v>
      </c>
      <c r="K38" s="134">
        <f t="shared" si="5"/>
        <v>881.4937962476827</v>
      </c>
      <c r="L38" s="134">
        <f t="shared" si="0"/>
        <v>1000</v>
      </c>
      <c r="M38" s="135">
        <f t="shared" si="6"/>
        <v>622.8287754072912</v>
      </c>
      <c r="N38" s="136">
        <f t="shared" si="9"/>
        <v>118.50620375231738</v>
      </c>
      <c r="O38" s="137">
        <f>(uSuccessP*H38+uRevision*Standard!I38+uSuccessR*Standard!J38)/(1+oDR)^cycle</f>
        <v>61.817014475277986</v>
      </c>
      <c r="P38" s="29"/>
      <c r="Q38" s="29"/>
    </row>
    <row r="39" spans="1:17" ht="12.75">
      <c r="A39">
        <v>33</v>
      </c>
      <c r="C39" s="138">
        <f t="shared" si="1"/>
        <v>0.0032108294109639557</v>
      </c>
      <c r="E39" s="138">
        <f t="shared" si="2"/>
        <v>0.15480000000000002</v>
      </c>
      <c r="G39" s="25"/>
      <c r="H39" s="134">
        <f t="shared" si="3"/>
        <v>92.68146754051733</v>
      </c>
      <c r="I39" s="134">
        <f t="shared" si="4"/>
        <v>0.6603324908616399</v>
      </c>
      <c r="J39" s="134">
        <f t="shared" si="8"/>
        <v>6.804458812930784</v>
      </c>
      <c r="K39" s="134">
        <f t="shared" si="5"/>
        <v>899.8537411556903</v>
      </c>
      <c r="L39" s="134">
        <f t="shared" si="0"/>
        <v>1000</v>
      </c>
      <c r="M39" s="135">
        <f t="shared" si="6"/>
        <v>511.03782956089213</v>
      </c>
      <c r="N39" s="136">
        <f t="shared" si="9"/>
        <v>100.14625884430976</v>
      </c>
      <c r="O39" s="137">
        <f>(uSuccessP*H39+uRevision*Standard!I39+uSuccessR*Standard!J39)/(1+oDR)^cycle</f>
        <v>51.44188561115384</v>
      </c>
      <c r="P39" s="29"/>
      <c r="Q39" s="29"/>
    </row>
    <row r="40" spans="1:17" ht="12.75">
      <c r="A40">
        <v>34</v>
      </c>
      <c r="C40" s="138">
        <f t="shared" si="1"/>
        <v>0.003255208987465008</v>
      </c>
      <c r="E40" s="138">
        <f t="shared" si="2"/>
        <v>0.15480000000000002</v>
      </c>
      <c r="G40" s="25"/>
      <c r="H40" s="134">
        <f t="shared" si="3"/>
        <v>78.03267881913591</v>
      </c>
      <c r="I40" s="134">
        <f t="shared" si="4"/>
        <v>0.5738758986265697</v>
      </c>
      <c r="J40" s="134">
        <f t="shared" si="8"/>
        <v>6.023856607630893</v>
      </c>
      <c r="K40" s="134">
        <f t="shared" si="5"/>
        <v>915.3695886746067</v>
      </c>
      <c r="L40" s="134">
        <f t="shared" si="0"/>
        <v>1000</v>
      </c>
      <c r="M40" s="135">
        <f t="shared" si="6"/>
        <v>418.9888866451318</v>
      </c>
      <c r="N40" s="136">
        <f aca="true" t="shared" si="10" ref="N40:N55">(J40+I40+H40)</f>
        <v>84.63041132539337</v>
      </c>
      <c r="O40" s="137">
        <f>(uSuccessP*H40+uRevision*Standard!I40+uSuccessR*Standard!J40)/(1+oDR)^cycle</f>
        <v>42.80770795455771</v>
      </c>
      <c r="P40" s="29"/>
      <c r="Q40" s="29"/>
    </row>
    <row r="41" spans="1:17" ht="12.75">
      <c r="A41">
        <v>35</v>
      </c>
      <c r="C41" s="138">
        <f t="shared" si="1"/>
        <v>0.003298868541139366</v>
      </c>
      <c r="E41" s="138">
        <f t="shared" si="2"/>
        <v>0.15480000000000002</v>
      </c>
      <c r="G41" s="25"/>
      <c r="H41" s="134">
        <f t="shared" si="3"/>
        <v>65.69580058859638</v>
      </c>
      <c r="I41" s="134">
        <f t="shared" si="4"/>
        <v>0.49837381364251526</v>
      </c>
      <c r="J41" s="134">
        <f t="shared" si="8"/>
        <v>5.32397173201104</v>
      </c>
      <c r="K41" s="134">
        <f t="shared" si="5"/>
        <v>928.4818538657502</v>
      </c>
      <c r="L41" s="134">
        <f t="shared" si="0"/>
        <v>1000.0000000000001</v>
      </c>
      <c r="M41" s="135">
        <f t="shared" si="6"/>
        <v>343.2684330422086</v>
      </c>
      <c r="N41" s="136">
        <f t="shared" si="10"/>
        <v>71.51814613424995</v>
      </c>
      <c r="O41" s="137">
        <f>(uSuccessP*H41+uRevision*Standard!I41+uSuccessR*Standard!J41)/(1+oDR)^cycle</f>
        <v>35.62241637264079</v>
      </c>
      <c r="P41" s="29"/>
      <c r="Q41" s="29"/>
    </row>
    <row r="42" spans="1:17" ht="12.75">
      <c r="A42">
        <v>36</v>
      </c>
      <c r="C42" s="138">
        <f t="shared" si="1"/>
        <v>0.003341840109859495</v>
      </c>
      <c r="E42" s="138">
        <f t="shared" si="2"/>
        <v>0.15480000000000002</v>
      </c>
      <c r="G42" s="25"/>
      <c r="H42" s="134">
        <f t="shared" si="3"/>
        <v>55.30654579602536</v>
      </c>
      <c r="I42" s="134">
        <f t="shared" si="4"/>
        <v>0.432503730736744</v>
      </c>
      <c r="J42" s="134">
        <f t="shared" si="8"/>
        <v>4.698120109633092</v>
      </c>
      <c r="K42" s="134">
        <f t="shared" si="5"/>
        <v>939.5628303636049</v>
      </c>
      <c r="L42" s="134">
        <f t="shared" si="0"/>
        <v>1000.0000000000001</v>
      </c>
      <c r="M42" s="135">
        <f t="shared" si="6"/>
        <v>281.0364464683517</v>
      </c>
      <c r="N42" s="136">
        <f t="shared" si="10"/>
        <v>60.4371696363952</v>
      </c>
      <c r="O42" s="137">
        <f>(uSuccessP*H42+uRevision*Standard!I42+uSuccessR*Standard!J42)/(1+oDR)^cycle</f>
        <v>29.642930842532195</v>
      </c>
      <c r="P42" s="29"/>
      <c r="Q42" s="29"/>
    </row>
    <row r="43" spans="1:17" ht="12.75">
      <c r="A43">
        <v>37</v>
      </c>
      <c r="C43" s="138">
        <f t="shared" si="1"/>
        <v>0.003384153449553451</v>
      </c>
      <c r="E43" s="138">
        <f t="shared" si="2"/>
        <v>0.15480000000000002</v>
      </c>
      <c r="G43" s="25"/>
      <c r="H43" s="134">
        <f t="shared" si="3"/>
        <v>46.55792666906213</v>
      </c>
      <c r="I43" s="134">
        <f t="shared" si="4"/>
        <v>0.3750906421238288</v>
      </c>
      <c r="J43" s="134">
        <f t="shared" si="8"/>
        <v>4.139828390880527</v>
      </c>
      <c r="K43" s="134">
        <f t="shared" si="5"/>
        <v>948.9271542979336</v>
      </c>
      <c r="L43" s="134">
        <f t="shared" si="0"/>
        <v>1000.0000000000001</v>
      </c>
      <c r="M43" s="135">
        <f t="shared" si="6"/>
        <v>229.93397725703386</v>
      </c>
      <c r="N43" s="136">
        <f t="shared" si="10"/>
        <v>51.07284570206648</v>
      </c>
      <c r="O43" s="137">
        <f>(uSuccessP*H43+uRevision*Standard!I43+uSuccessR*Standard!J43)/(1+oDR)^cycle</f>
        <v>24.666942928358868</v>
      </c>
      <c r="P43" s="29"/>
      <c r="Q43" s="29"/>
    </row>
    <row r="44" spans="1:17" ht="12.75">
      <c r="A44">
        <v>38</v>
      </c>
      <c r="C44" s="138">
        <f t="shared" si="1"/>
        <v>0.003425836254440262</v>
      </c>
      <c r="E44" s="138">
        <f t="shared" si="2"/>
        <v>0.15480000000000002</v>
      </c>
      <c r="G44" s="25"/>
      <c r="H44" s="134">
        <f t="shared" si="3"/>
        <v>39.19125978757686</v>
      </c>
      <c r="I44" s="134">
        <f t="shared" si="4"/>
        <v>0.32509296874966526</v>
      </c>
      <c r="J44" s="134">
        <f t="shared" si="8"/>
        <v>3.642914618217583</v>
      </c>
      <c r="K44" s="134">
        <f t="shared" si="5"/>
        <v>956.840732625456</v>
      </c>
      <c r="L44" s="134">
        <f t="shared" si="0"/>
        <v>1000.0000000000001</v>
      </c>
      <c r="M44" s="135">
        <f t="shared" si="6"/>
        <v>188.004668357061</v>
      </c>
      <c r="N44" s="136">
        <f t="shared" si="10"/>
        <v>43.15926737454411</v>
      </c>
      <c r="O44" s="137">
        <f>(uSuccessP*H44+uRevision*Standard!I44+uSuccessR*Standard!J44)/(1+oDR)^cycle</f>
        <v>20.52607903539042</v>
      </c>
      <c r="P44" s="29"/>
      <c r="Q44" s="29"/>
    </row>
    <row r="45" spans="1:17" ht="12.75">
      <c r="A45">
        <v>39</v>
      </c>
      <c r="C45" s="138">
        <f t="shared" si="1"/>
        <v>0.0034669143507320976</v>
      </c>
      <c r="E45" s="138">
        <f t="shared" si="2"/>
        <v>0.15480000000000002</v>
      </c>
      <c r="G45" s="25"/>
      <c r="H45" s="134">
        <f t="shared" si="3"/>
        <v>32.98858003147914</v>
      </c>
      <c r="I45" s="134">
        <f t="shared" si="4"/>
        <v>0.28158932570952333</v>
      </c>
      <c r="J45" s="134">
        <f t="shared" si="8"/>
        <v>3.201541568401021</v>
      </c>
      <c r="K45" s="134">
        <f t="shared" si="5"/>
        <v>963.5282890744104</v>
      </c>
      <c r="L45" s="134">
        <f t="shared" si="0"/>
        <v>1000.0000000000001</v>
      </c>
      <c r="M45" s="135">
        <f t="shared" si="6"/>
        <v>153.62835471318866</v>
      </c>
      <c r="N45" s="136">
        <f t="shared" si="10"/>
        <v>36.47171092558968</v>
      </c>
      <c r="O45" s="137">
        <f>(uSuccessP*H45+uRevision*Standard!I45+uSuccessR*Standard!J45)/(1+oDR)^cycle</f>
        <v>17.080209739170844</v>
      </c>
      <c r="P45" s="29"/>
      <c r="Q45" s="29"/>
    </row>
    <row r="46" spans="1:17" ht="12.75">
      <c r="A46">
        <v>40</v>
      </c>
      <c r="C46" s="138">
        <f t="shared" si="1"/>
        <v>0.0035074118676067245</v>
      </c>
      <c r="E46" s="138">
        <f t="shared" si="2"/>
        <v>0.15480000000000002</v>
      </c>
      <c r="G46" s="25"/>
      <c r="H46" s="134">
        <f t="shared" si="3"/>
        <v>27.76624330550826</v>
      </c>
      <c r="I46" s="134">
        <f t="shared" si="4"/>
        <v>0.24376619983394499</v>
      </c>
      <c r="J46" s="134">
        <f t="shared" si="8"/>
        <v>2.8102487824520006</v>
      </c>
      <c r="K46" s="134">
        <f t="shared" si="5"/>
        <v>969.1797417122059</v>
      </c>
      <c r="L46" s="134">
        <f t="shared" si="0"/>
        <v>1000.0000000000001</v>
      </c>
      <c r="M46" s="135">
        <f t="shared" si="6"/>
        <v>125.46506425797442</v>
      </c>
      <c r="N46" s="136">
        <f t="shared" si="10"/>
        <v>30.820258287794207</v>
      </c>
      <c r="O46" s="137">
        <f>(uSuccessP*H46+uRevision*Standard!I46+uSuccessR*Standard!J46)/(1+oDR)^cycle</f>
        <v>14.212713130838159</v>
      </c>
      <c r="P46" s="29"/>
      <c r="Q46" s="29"/>
    </row>
    <row r="47" spans="1:17" ht="12.75">
      <c r="A47">
        <v>41</v>
      </c>
      <c r="C47" s="138">
        <f t="shared" si="1"/>
        <v>0.003547351388621167</v>
      </c>
      <c r="E47" s="138">
        <f t="shared" si="2"/>
        <v>0.15480000000000002</v>
      </c>
      <c r="G47" s="25"/>
      <c r="H47" s="134">
        <f t="shared" si="3"/>
        <v>23.369532220068994</v>
      </c>
      <c r="I47" s="134">
        <f t="shared" si="4"/>
        <v>0.21090657304466795</v>
      </c>
      <c r="J47" s="134">
        <f t="shared" si="8"/>
        <v>2.4639681877333217</v>
      </c>
      <c r="K47" s="134">
        <f t="shared" si="5"/>
        <v>973.9555930191531</v>
      </c>
      <c r="L47" s="134">
        <f t="shared" si="0"/>
        <v>1000</v>
      </c>
      <c r="M47" s="135">
        <f t="shared" si="6"/>
        <v>102.40792727073836</v>
      </c>
      <c r="N47" s="136">
        <f t="shared" si="10"/>
        <v>26.044406980846983</v>
      </c>
      <c r="O47" s="137">
        <f>(uSuccessP*H47+uRevision*Standard!I47+uSuccessR*Standard!J47)/(1+oDR)^cycle</f>
        <v>11.8265322931081</v>
      </c>
      <c r="P47" s="29"/>
      <c r="Q47" s="29"/>
    </row>
    <row r="48" spans="1:17" ht="12.75">
      <c r="A48">
        <v>42</v>
      </c>
      <c r="C48" s="138">
        <f t="shared" si="1"/>
        <v>0.0035867540862291047</v>
      </c>
      <c r="E48" s="138">
        <f t="shared" si="2"/>
        <v>0.15480000000000002</v>
      </c>
      <c r="G48" s="25"/>
      <c r="H48" s="134">
        <f t="shared" si="3"/>
        <v>19.668107867218716</v>
      </c>
      <c r="I48" s="134">
        <f t="shared" si="4"/>
        <v>0.18237949269292805</v>
      </c>
      <c r="J48" s="134">
        <f t="shared" si="8"/>
        <v>2.1580272888393304</v>
      </c>
      <c r="K48" s="134">
        <f t="shared" si="5"/>
        <v>977.991485351249</v>
      </c>
      <c r="L48" s="134">
        <f t="shared" si="0"/>
        <v>1000</v>
      </c>
      <c r="M48" s="135">
        <f t="shared" si="6"/>
        <v>83.54367955327955</v>
      </c>
      <c r="N48" s="136">
        <f t="shared" si="10"/>
        <v>22.008514648750975</v>
      </c>
      <c r="O48" s="137">
        <f>(uSuccessP*H48+uRevision*Standard!I48+uSuccessR*Standard!J48)/(1+oDR)^cycle</f>
        <v>9.840893807343345</v>
      </c>
      <c r="P48" s="29"/>
      <c r="Q48" s="29"/>
    </row>
    <row r="49" spans="1:17" ht="12.75">
      <c r="A49">
        <v>43</v>
      </c>
      <c r="C49" s="138">
        <f t="shared" si="1"/>
        <v>0.0036256398416483204</v>
      </c>
      <c r="E49" s="138">
        <f t="shared" si="2"/>
        <v>0.15480000000000002</v>
      </c>
      <c r="G49" s="25"/>
      <c r="H49" s="134">
        <f t="shared" si="3"/>
        <v>16.552175293880033</v>
      </c>
      <c r="I49" s="134">
        <f t="shared" si="4"/>
        <v>0.15763056704679818</v>
      </c>
      <c r="J49" s="134">
        <f t="shared" si="8"/>
        <v>1.8881431303436327</v>
      </c>
      <c r="K49" s="134">
        <f t="shared" si="5"/>
        <v>981.4020510087296</v>
      </c>
      <c r="L49" s="134">
        <f t="shared" si="0"/>
        <v>1000</v>
      </c>
      <c r="M49" s="135">
        <f t="shared" si="6"/>
        <v>68.11961244185501</v>
      </c>
      <c r="N49" s="136">
        <f t="shared" si="10"/>
        <v>18.597948991270464</v>
      </c>
      <c r="O49" s="137">
        <f>(uSuccessP*H49+uRevision*Standard!I49+uSuccessR*Standard!J49)/(1+oDR)^cycle</f>
        <v>8.188576492397248</v>
      </c>
      <c r="P49" s="29"/>
      <c r="Q49" s="29"/>
    </row>
    <row r="50" spans="1:17" ht="12.75">
      <c r="A50">
        <v>44</v>
      </c>
      <c r="C50" s="138">
        <f t="shared" si="1"/>
        <v>0.0036640273519783495</v>
      </c>
      <c r="E50" s="138">
        <f t="shared" si="2"/>
        <v>0.15480000000000002</v>
      </c>
      <c r="G50" s="25"/>
      <c r="H50" s="134">
        <f t="shared" si="3"/>
        <v>13.929250935375887</v>
      </c>
      <c r="I50" s="134">
        <f t="shared" si="4"/>
        <v>0.13617334822526203</v>
      </c>
      <c r="J50" s="134">
        <f t="shared" si="8"/>
        <v>1.6504095924797106</v>
      </c>
      <c r="K50" s="134">
        <f t="shared" si="5"/>
        <v>984.2841661239191</v>
      </c>
      <c r="L50" s="134">
        <f t="shared" si="0"/>
        <v>1000</v>
      </c>
      <c r="M50" s="135">
        <f t="shared" si="6"/>
        <v>55.51597625349449</v>
      </c>
      <c r="N50" s="136">
        <f t="shared" si="10"/>
        <v>15.71583387608086</v>
      </c>
      <c r="O50" s="137">
        <f>(uSuccessP*H50+uRevision*Standard!I50+uSuccessR*Standard!J50)/(1+oDR)^cycle</f>
        <v>6.8136381413464555</v>
      </c>
      <c r="P50" s="29"/>
      <c r="Q50" s="29"/>
    </row>
    <row r="51" spans="1:17" ht="12.75">
      <c r="A51">
        <v>45</v>
      </c>
      <c r="C51" s="138">
        <f t="shared" si="1"/>
        <v>0.003701934226185033</v>
      </c>
      <c r="E51" s="138">
        <f t="shared" si="2"/>
        <v>0.15480000000000002</v>
      </c>
      <c r="G51" s="25"/>
      <c r="H51" s="134">
        <f t="shared" si="3"/>
        <v>11.72143771979691</v>
      </c>
      <c r="I51" s="134">
        <f t="shared" si="4"/>
        <v>0.1175815544819763</v>
      </c>
      <c r="J51" s="134">
        <f t="shared" si="8"/>
        <v>1.441280050820149</v>
      </c>
      <c r="K51" s="134">
        <f t="shared" si="5"/>
        <v>986.719700674901</v>
      </c>
      <c r="L51" s="134">
        <f t="shared" si="0"/>
        <v>1000</v>
      </c>
      <c r="M51" s="135">
        <f t="shared" si="6"/>
        <v>45.222982126499154</v>
      </c>
      <c r="N51" s="136">
        <f t="shared" si="10"/>
        <v>13.280299325099035</v>
      </c>
      <c r="O51" s="137">
        <f>(uSuccessP*H51+uRevision*Standard!I51+uSuccessR*Standard!J51)/(1+oDR)^cycle</f>
        <v>5.6695234780366786</v>
      </c>
      <c r="P51" s="29"/>
      <c r="Q51" s="29"/>
    </row>
    <row r="52" spans="1:17" ht="12.75">
      <c r="A52">
        <v>46</v>
      </c>
      <c r="C52" s="138">
        <f t="shared" si="1"/>
        <v>0.0037393770713346486</v>
      </c>
      <c r="E52" s="138">
        <f t="shared" si="2"/>
        <v>0.15480000000000002</v>
      </c>
      <c r="G52" s="25"/>
      <c r="H52" s="134">
        <f t="shared" si="3"/>
        <v>9.863128285319862</v>
      </c>
      <c r="I52" s="134">
        <f t="shared" si="4"/>
        <v>0.10148207748529162</v>
      </c>
      <c r="J52" s="134">
        <f t="shared" si="8"/>
        <v>1.257546995678911</v>
      </c>
      <c r="K52" s="134">
        <f t="shared" si="5"/>
        <v>988.7778426415159</v>
      </c>
      <c r="L52" s="134">
        <f t="shared" si="0"/>
        <v>1000</v>
      </c>
      <c r="M52" s="135">
        <f t="shared" si="6"/>
        <v>36.821670218408435</v>
      </c>
      <c r="N52" s="136">
        <f t="shared" si="10"/>
        <v>11.222157358484065</v>
      </c>
      <c r="O52" s="137">
        <f>(uSuccessP*H52+uRevision*Standard!I52+uSuccessR*Standard!J52)/(1+oDR)^cycle</f>
        <v>4.717489422177222</v>
      </c>
      <c r="P52" s="29"/>
      <c r="Q52" s="29"/>
    </row>
    <row r="53" spans="1:17" ht="12.75">
      <c r="A53">
        <v>47</v>
      </c>
      <c r="C53" s="138">
        <f t="shared" si="1"/>
        <v>0.0037763715702551215</v>
      </c>
      <c r="E53" s="138">
        <f t="shared" si="2"/>
        <v>0.15480000000000002</v>
      </c>
      <c r="G53" s="25"/>
      <c r="H53" s="134">
        <f t="shared" si="3"/>
        <v>8.299069189501886</v>
      </c>
      <c r="I53" s="134">
        <f t="shared" si="4"/>
        <v>0.08754871707761751</v>
      </c>
      <c r="J53" s="134">
        <f t="shared" si="8"/>
        <v>1.0963198512615218</v>
      </c>
      <c r="K53" s="134">
        <f t="shared" si="5"/>
        <v>990.517062242159</v>
      </c>
      <c r="L53" s="134">
        <f t="shared" si="0"/>
        <v>1000</v>
      </c>
      <c r="M53" s="135">
        <f t="shared" si="6"/>
        <v>29.96802041733142</v>
      </c>
      <c r="N53" s="136">
        <f t="shared" si="10"/>
        <v>9.482937757841025</v>
      </c>
      <c r="O53" s="137">
        <f>(uSuccessP*H53+uRevision*Standard!I53+uSuccessR*Standard!J53)/(1+oDR)^cycle</f>
        <v>3.925294463031701</v>
      </c>
      <c r="P53" s="29"/>
      <c r="Q53" s="29"/>
    </row>
    <row r="54" spans="1:17" ht="12.75">
      <c r="A54">
        <v>48</v>
      </c>
      <c r="C54" s="138">
        <f t="shared" si="1"/>
        <v>0.0038129325516462753</v>
      </c>
      <c r="E54" s="138">
        <f t="shared" si="2"/>
        <v>0.15480000000000002</v>
      </c>
      <c r="G54" s="25"/>
      <c r="H54" s="134">
        <f t="shared" si="3"/>
        <v>6.982729487905977</v>
      </c>
      <c r="I54" s="134">
        <f t="shared" si="4"/>
        <v>0.07549658511147728</v>
      </c>
      <c r="J54" s="134">
        <f t="shared" si="8"/>
        <v>0.9550019455682272</v>
      </c>
      <c r="K54" s="134">
        <f t="shared" si="5"/>
        <v>991.9867719814143</v>
      </c>
      <c r="L54" s="134">
        <f t="shared" si="0"/>
        <v>1000</v>
      </c>
      <c r="M54" s="135">
        <f t="shared" si="6"/>
        <v>24.379776063937232</v>
      </c>
      <c r="N54" s="136">
        <f t="shared" si="10"/>
        <v>8.013228018585682</v>
      </c>
      <c r="O54" s="137">
        <f>(uSuccessP*H54+uRevision*Standard!I54+uSuccessR*Standard!J54)/(1+oDR)^cycle</f>
        <v>3.266107858514899</v>
      </c>
      <c r="P54" s="29"/>
      <c r="Q54" s="29"/>
    </row>
    <row r="55" spans="1:17" ht="12.75">
      <c r="A55">
        <v>49</v>
      </c>
      <c r="C55" s="138">
        <f t="shared" si="1"/>
        <v>0.0038490740535132018</v>
      </c>
      <c r="E55" s="138">
        <f t="shared" si="2"/>
        <v>0.15480000000000002</v>
      </c>
      <c r="G55" s="25"/>
      <c r="H55" s="134">
        <f t="shared" si="3"/>
        <v>5.874925920283531</v>
      </c>
      <c r="I55" s="134">
        <f t="shared" si="4"/>
        <v>0.0650771207173295</v>
      </c>
      <c r="J55" s="134">
        <f t="shared" si="8"/>
        <v>0.8312673486055274</v>
      </c>
      <c r="K55" s="134">
        <f t="shared" si="5"/>
        <v>993.2287296103937</v>
      </c>
      <c r="L55" s="134">
        <f t="shared" si="0"/>
        <v>1000</v>
      </c>
      <c r="M55" s="135">
        <f t="shared" si="6"/>
        <v>19.82553285115543</v>
      </c>
      <c r="N55" s="136">
        <f t="shared" si="10"/>
        <v>6.771270389606388</v>
      </c>
      <c r="O55" s="137">
        <f>(uSuccessP*H55+uRevision*Standard!I55+uSuccessR*Standard!J55)/(1+oDR)^cycle</f>
        <v>2.7176017992541524</v>
      </c>
      <c r="P55" s="29"/>
      <c r="Q55" s="29"/>
    </row>
    <row r="56" spans="1:17" ht="12.75">
      <c r="A56">
        <v>50</v>
      </c>
      <c r="C56" s="138">
        <f t="shared" si="1"/>
        <v>0.003884809380684917</v>
      </c>
      <c r="E56" s="138">
        <f t="shared" si="2"/>
        <v>0.15480000000000002</v>
      </c>
      <c r="G56" s="25"/>
      <c r="H56" s="134">
        <f t="shared" si="3"/>
        <v>4.942664420497694</v>
      </c>
      <c r="I56" s="134">
        <f t="shared" si="4"/>
        <v>0.056073661270167524</v>
      </c>
      <c r="J56" s="134">
        <f t="shared" si="8"/>
        <v>0.7230381091131108</v>
      </c>
      <c r="K56" s="134">
        <f t="shared" si="5"/>
        <v>994.278223809119</v>
      </c>
      <c r="L56" s="134">
        <f t="shared" si="0"/>
        <v>1000</v>
      </c>
      <c r="M56" s="135">
        <f t="shared" si="6"/>
        <v>16.11571533726495</v>
      </c>
      <c r="N56" s="136">
        <f aca="true" t="shared" si="11" ref="N56:N63">(J56+I56+H56)</f>
        <v>5.721776190880973</v>
      </c>
      <c r="O56" s="137">
        <f>(uSuccessP*H56+uRevision*Standard!I56+uSuccessR*Standard!J56)/(1+oDR)^cycle</f>
        <v>2.261195856135816</v>
      </c>
      <c r="P56" s="29"/>
      <c r="Q56" s="29"/>
    </row>
    <row r="57" spans="1:17" ht="12.75">
      <c r="A57">
        <v>51</v>
      </c>
      <c r="C57" s="138">
        <f t="shared" si="1"/>
        <v>0.0039201511570746694</v>
      </c>
      <c r="E57" s="138">
        <f t="shared" si="2"/>
        <v>0.15480000000000002</v>
      </c>
      <c r="G57" s="25"/>
      <c r="H57" s="134">
        <f t="shared" si="3"/>
        <v>4.158163976557605</v>
      </c>
      <c r="I57" s="134">
        <f t="shared" si="4"/>
        <v>0.04829751601157027</v>
      </c>
      <c r="J57" s="134">
        <f t="shared" si="8"/>
        <v>0.628462270738019</v>
      </c>
      <c r="K57" s="134">
        <f t="shared" si="5"/>
        <v>995.1650762366928</v>
      </c>
      <c r="L57" s="134">
        <f t="shared" si="0"/>
        <v>1000</v>
      </c>
      <c r="M57" s="135">
        <f t="shared" si="6"/>
        <v>13.095123650470052</v>
      </c>
      <c r="N57" s="136">
        <f t="shared" si="11"/>
        <v>4.834923763307194</v>
      </c>
      <c r="O57" s="137">
        <f>(uSuccessP*H57+uRevision*Standard!I57+uSuccessR*Standard!J57)/(1+oDR)^cycle</f>
        <v>1.8814281733689937</v>
      </c>
      <c r="P57" s="29"/>
      <c r="Q57" s="29"/>
    </row>
    <row r="58" spans="1:17" ht="12.75">
      <c r="A58">
        <v>52</v>
      </c>
      <c r="C58" s="138">
        <f t="shared" si="1"/>
        <v>0.003955111373260101</v>
      </c>
      <c r="E58" s="138">
        <f t="shared" si="2"/>
        <v>0.15480000000000002</v>
      </c>
      <c r="G58" s="25"/>
      <c r="H58" s="134">
        <f t="shared" si="3"/>
        <v>3.4980341913509236</v>
      </c>
      <c r="I58" s="134">
        <f t="shared" si="4"/>
        <v>0.041584492465084194</v>
      </c>
      <c r="J58" s="134">
        <f t="shared" si="8"/>
        <v>0.5458929306110006</v>
      </c>
      <c r="K58" s="134">
        <f t="shared" si="5"/>
        <v>995.914488385573</v>
      </c>
      <c r="L58" s="134">
        <f t="shared" si="0"/>
        <v>1000</v>
      </c>
      <c r="M58" s="135">
        <f t="shared" si="6"/>
        <v>10.6367842048546</v>
      </c>
      <c r="N58" s="136">
        <f t="shared" si="11"/>
        <v>4.085511614427008</v>
      </c>
      <c r="O58" s="137">
        <f>(uSuccessP*H58+uRevision*Standard!I58+uSuccessR*Standard!J58)/(1+oDR)^cycle</f>
        <v>1.5654321506143591</v>
      </c>
      <c r="P58" s="29"/>
      <c r="Q58" s="29"/>
    </row>
    <row r="59" spans="1:17" ht="12.75">
      <c r="A59">
        <v>53</v>
      </c>
      <c r="C59" s="138">
        <f t="shared" si="1"/>
        <v>0.003989701429882642</v>
      </c>
      <c r="E59" s="138">
        <f t="shared" si="2"/>
        <v>0.15480000000000002</v>
      </c>
      <c r="G59" s="25"/>
      <c r="H59" s="134">
        <f t="shared" si="3"/>
        <v>2.9425823865147893</v>
      </c>
      <c r="I59" s="134">
        <f t="shared" si="4"/>
        <v>0.03579182923945118</v>
      </c>
      <c r="J59" s="134">
        <f t="shared" si="8"/>
        <v>0.47386851091016513</v>
      </c>
      <c r="K59" s="134">
        <f t="shared" si="5"/>
        <v>996.5477572733356</v>
      </c>
      <c r="L59" s="134">
        <f t="shared" si="0"/>
        <v>1000</v>
      </c>
      <c r="M59" s="135">
        <f t="shared" si="6"/>
        <v>8.63688173228356</v>
      </c>
      <c r="N59" s="136">
        <f t="shared" si="11"/>
        <v>3.4522427266644056</v>
      </c>
      <c r="O59" s="137">
        <f>(uSuccessP*H59+uRevision*Standard!I59+uSuccessR*Standard!J59)/(1+oDR)^cycle</f>
        <v>1.3025009216554113</v>
      </c>
      <c r="P59" s="29"/>
      <c r="Q59" s="29"/>
    </row>
    <row r="60" spans="1:17" ht="12.75">
      <c r="A60">
        <v>54</v>
      </c>
      <c r="C60" s="138">
        <f t="shared" si="1"/>
        <v>0.004023932177306899</v>
      </c>
      <c r="E60" s="138">
        <f t="shared" si="2"/>
        <v>0.15480000000000002</v>
      </c>
      <c r="G60" s="25"/>
      <c r="H60" s="134">
        <f t="shared" si="3"/>
        <v>2.4752298811328264</v>
      </c>
      <c r="I60" s="134">
        <f t="shared" si="4"/>
        <v>0.030795492385879995</v>
      </c>
      <c r="J60" s="134">
        <f t="shared" si="8"/>
        <v>0.41109434247326004</v>
      </c>
      <c r="K60" s="134">
        <f t="shared" si="5"/>
        <v>997.0828802840081</v>
      </c>
      <c r="L60" s="134">
        <f t="shared" si="0"/>
        <v>1000</v>
      </c>
      <c r="M60" s="135">
        <f t="shared" si="6"/>
        <v>7.010586707048906</v>
      </c>
      <c r="N60" s="136">
        <f t="shared" si="11"/>
        <v>2.9171197159919666</v>
      </c>
      <c r="O60" s="137">
        <f>(uSuccessP*H60+uRevision*Standard!I60+uSuccessR*Standard!J60)/(1+oDR)^cycle</f>
        <v>1.0837249036595995</v>
      </c>
      <c r="P60" s="29"/>
      <c r="Q60" s="29"/>
    </row>
    <row r="61" spans="1:17" ht="12.75">
      <c r="A61">
        <v>55</v>
      </c>
      <c r="C61" s="138">
        <f t="shared" si="1"/>
        <v>0.004057813951923728</v>
      </c>
      <c r="E61" s="138">
        <f t="shared" si="2"/>
        <v>0.15480000000000002</v>
      </c>
      <c r="G61" s="25"/>
      <c r="H61" s="134">
        <f t="shared" si="3"/>
        <v>2.0820202731875854</v>
      </c>
      <c r="I61" s="134">
        <f t="shared" si="4"/>
        <v>0.026487796044809695</v>
      </c>
      <c r="J61" s="134">
        <f t="shared" si="8"/>
        <v>0.3564256048762971</v>
      </c>
      <c r="K61" s="134">
        <f t="shared" si="5"/>
        <v>997.5350663258913</v>
      </c>
      <c r="L61" s="134">
        <f t="shared" si="0"/>
        <v>1000</v>
      </c>
      <c r="M61" s="135">
        <f t="shared" si="6"/>
        <v>5.6886232386763504</v>
      </c>
      <c r="N61" s="136">
        <f t="shared" si="11"/>
        <v>2.4649336741086922</v>
      </c>
      <c r="O61" s="137">
        <f>(uSuccessP*H61+uRevision*Standard!I61+uSuccessR*Standard!J61)/(1+oDR)^cycle</f>
        <v>0.901690160378656</v>
      </c>
      <c r="P61" s="29"/>
      <c r="Q61" s="29"/>
    </row>
    <row r="62" spans="1:17" ht="12.75">
      <c r="A62">
        <v>56</v>
      </c>
      <c r="C62" s="138">
        <f t="shared" si="1"/>
        <v>0.004091356609441599</v>
      </c>
      <c r="E62" s="138">
        <f t="shared" si="2"/>
        <v>0.15480000000000002</v>
      </c>
      <c r="G62" s="25"/>
      <c r="H62" s="134">
        <f t="shared" si="3"/>
        <v>1.7512052474924498</v>
      </c>
      <c r="I62" s="134">
        <f t="shared" si="4"/>
        <v>0.022775311600749314</v>
      </c>
      <c r="J62" s="134">
        <f t="shared" si="8"/>
        <v>0.30885162634257135</v>
      </c>
      <c r="K62" s="134">
        <f t="shared" si="5"/>
        <v>997.9171678145642</v>
      </c>
      <c r="L62" s="134">
        <f t="shared" si="0"/>
        <v>1000</v>
      </c>
      <c r="M62" s="135">
        <f t="shared" si="6"/>
        <v>4.614448566574017</v>
      </c>
      <c r="N62" s="136">
        <f t="shared" si="11"/>
        <v>2.0828321854357705</v>
      </c>
      <c r="O62" s="137">
        <f>(uSuccessP*H62+uRevision*Standard!I62+uSuccessR*Standard!J62)/(1+oDR)^cycle</f>
        <v>0.7502273779979954</v>
      </c>
      <c r="P62" s="29"/>
      <c r="Q62" s="29"/>
    </row>
    <row r="63" spans="1:17" ht="12.75">
      <c r="A63">
        <v>57</v>
      </c>
      <c r="C63" s="138">
        <f t="shared" si="1"/>
        <v>0.004124569555460256</v>
      </c>
      <c r="E63" s="138">
        <f t="shared" si="2"/>
        <v>0.15480000000000002</v>
      </c>
      <c r="G63" s="25"/>
      <c r="H63" s="134">
        <f t="shared" si="3"/>
        <v>1.4728957073314488</v>
      </c>
      <c r="I63" s="134">
        <f t="shared" si="4"/>
        <v>0.019577032902872455</v>
      </c>
      <c r="J63" s="134">
        <f t="shared" si="8"/>
        <v>0.26748151666397674</v>
      </c>
      <c r="K63" s="134">
        <f t="shared" si="5"/>
        <v>998.2400457431016</v>
      </c>
      <c r="L63" s="134">
        <f t="shared" si="0"/>
        <v>999.9999999999999</v>
      </c>
      <c r="M63" s="135">
        <f t="shared" si="6"/>
        <v>3.7419371400530386</v>
      </c>
      <c r="N63" s="136">
        <f t="shared" si="11"/>
        <v>1.759954256898298</v>
      </c>
      <c r="O63" s="137">
        <f>(uSuccessP*H63+uRevision*Standard!I63+uSuccessR*Standard!J63)/(1+oDR)^cycle</f>
        <v>0.6242029631329521</v>
      </c>
      <c r="P63" s="29"/>
      <c r="Q63" s="29"/>
    </row>
    <row r="64" spans="1:17" ht="12.75">
      <c r="A64">
        <v>58</v>
      </c>
      <c r="C64" s="138">
        <f t="shared" si="1"/>
        <v>0.0041574617735983255</v>
      </c>
      <c r="E64" s="138">
        <f t="shared" si="2"/>
        <v>0.15480000000000002</v>
      </c>
      <c r="G64" s="25"/>
      <c r="H64" s="134">
        <f t="shared" si="3"/>
        <v>1.238767944236813</v>
      </c>
      <c r="I64" s="134">
        <f t="shared" si="4"/>
        <v>0.016822768266286637</v>
      </c>
      <c r="J64" s="134">
        <f t="shared" si="8"/>
        <v>0.23153108476928438</v>
      </c>
      <c r="K64" s="134">
        <f t="shared" si="5"/>
        <v>998.5128782027275</v>
      </c>
      <c r="L64" s="134">
        <f t="shared" si="0"/>
        <v>999.9999999999999</v>
      </c>
      <c r="M64" s="135">
        <f>(cPrimary*G64+cSuccess*H64+cRevision*I64+cSuccess*J64)/(1+cDR)^cycle</f>
        <v>3.0334805463518855</v>
      </c>
      <c r="N64" s="136">
        <f>(J64+I64+H64)</f>
        <v>1.487121797272384</v>
      </c>
      <c r="O64" s="137">
        <f>(uSuccessP*H64+uRevision*Standard!I64+uSuccessR*Standard!J64)/(1+oDR)^cycle</f>
        <v>0.5193451964330258</v>
      </c>
      <c r="P64" s="29"/>
      <c r="Q64" s="29"/>
    </row>
    <row r="65" spans="1:17" ht="12.75">
      <c r="A65">
        <v>59</v>
      </c>
      <c r="C65" s="138">
        <f t="shared" si="1"/>
        <v>0.004190041851403037</v>
      </c>
      <c r="E65" s="138">
        <f t="shared" si="2"/>
        <v>0.15480000000000002</v>
      </c>
      <c r="G65" s="25"/>
      <c r="H65" s="134">
        <f t="shared" si="3"/>
        <v>1.0418161769384255</v>
      </c>
      <c r="I65" s="134">
        <f t="shared" si="4"/>
        <v>0.014451732921300125</v>
      </c>
      <c r="J65" s="134">
        <f t="shared" si="8"/>
        <v>0.2003109778295675</v>
      </c>
      <c r="K65" s="134">
        <f t="shared" si="5"/>
        <v>998.7434211123106</v>
      </c>
      <c r="L65" s="134">
        <f t="shared" si="0"/>
        <v>999.9999999999999</v>
      </c>
      <c r="M65" s="135">
        <f>(cPrimary*G65+cSuccess*H65+cRevision*I65+cSuccess*J65)/(1+cDR)^cycle</f>
        <v>2.458429809199326</v>
      </c>
      <c r="N65" s="136">
        <f>(J65+I65+H65)</f>
        <v>1.2565788876892932</v>
      </c>
      <c r="O65" s="137">
        <f>(uSuccessP*H65+uRevision*Standard!I65+uSuccessR*Standard!J65)/(1+oDR)^cycle</f>
        <v>0.4320995604674539</v>
      </c>
      <c r="P65" s="29"/>
      <c r="Q65" s="29"/>
    </row>
    <row r="66" spans="1:17" ht="12.75">
      <c r="A66">
        <v>60</v>
      </c>
      <c r="C66" s="138">
        <f t="shared" si="1"/>
        <v>0.004222318004256431</v>
      </c>
      <c r="E66" s="138">
        <f t="shared" si="2"/>
        <v>0.15480000000000002</v>
      </c>
      <c r="G66" s="25"/>
      <c r="H66" s="134">
        <f t="shared" si="3"/>
        <v>0.8761441535473445</v>
      </c>
      <c r="I66" s="134">
        <f t="shared" si="4"/>
        <v>0.012411318314195419</v>
      </c>
      <c r="J66" s="134">
        <f t="shared" si="8"/>
        <v>0.1732159693550246</v>
      </c>
      <c r="K66" s="134">
        <f t="shared" si="5"/>
        <v>998.9382285587833</v>
      </c>
      <c r="L66" s="134">
        <f t="shared" si="0"/>
        <v>999.9999999999999</v>
      </c>
      <c r="M66" s="135">
        <f>(cPrimary*G66+cSuccess*H66+cRevision*I66+cSuccess*J66)/(1+cDR)^cycle</f>
        <v>1.9918192954907228</v>
      </c>
      <c r="N66" s="136">
        <f>(J66+I66+H66)</f>
        <v>1.0617714412165646</v>
      </c>
      <c r="O66" s="137">
        <f>(uSuccessP*H66+uRevision*Standard!I66+uSuccessR*Standard!J66)/(1+oDR)^cycle</f>
        <v>0.35950834704495993</v>
      </c>
      <c r="P66" s="29"/>
      <c r="Q66" s="29"/>
    </row>
    <row r="67" spans="13:15" ht="12.75">
      <c r="M67" s="58" t="s">
        <v>126</v>
      </c>
      <c r="N67" s="58" t="s">
        <v>127</v>
      </c>
      <c r="O67" s="58" t="s">
        <v>128</v>
      </c>
    </row>
    <row r="68" spans="9:15" ht="12.75">
      <c r="I68" s="29"/>
      <c r="M68" s="132">
        <f>SUM(M6:M66)/1000</f>
        <v>512.434658343643</v>
      </c>
      <c r="N68" s="133">
        <f>SUM(N6:N66)/1000</f>
        <v>20.90914140336028</v>
      </c>
      <c r="O68" s="111">
        <f>SUM(O6:O66)/1000</f>
        <v>14.65318961482532</v>
      </c>
    </row>
    <row r="69" ht="12.75">
      <c r="I69" s="29"/>
    </row>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6"/>
  <dimension ref="A1:Q69"/>
  <sheetViews>
    <sheetView workbookViewId="0" topLeftCell="A1">
      <selection activeCell="C7" sqref="C7"/>
    </sheetView>
  </sheetViews>
  <sheetFormatPr defaultColWidth="9.140625" defaultRowHeight="12.75"/>
  <cols>
    <col min="2" max="2" width="4.7109375" style="0" customWidth="1"/>
    <col min="3" max="3" width="8.8515625" style="26" customWidth="1"/>
    <col min="4" max="4" width="4.7109375" style="26" customWidth="1"/>
    <col min="5" max="5" width="8.8515625" style="26" customWidth="1"/>
    <col min="7" max="15" width="12.7109375" style="0" customWidth="1"/>
    <col min="16" max="17" width="4.7109375" style="0" customWidth="1"/>
  </cols>
  <sheetData>
    <row r="1" spans="1:2" ht="15.75">
      <c r="A1" s="6" t="s">
        <v>139</v>
      </c>
      <c r="B1" s="6"/>
    </row>
    <row r="2" spans="1:2" ht="15.75">
      <c r="A2" s="6"/>
      <c r="B2" s="6"/>
    </row>
    <row r="3" spans="4:15" ht="12.75">
      <c r="D3" s="47"/>
      <c r="G3" s="23" t="s">
        <v>140</v>
      </c>
      <c r="H3" s="23"/>
      <c r="I3" s="24"/>
      <c r="J3" s="24"/>
      <c r="K3" s="23"/>
      <c r="L3" s="23"/>
      <c r="M3" s="24"/>
      <c r="N3" s="24"/>
      <c r="O3" s="24"/>
    </row>
    <row r="4" spans="1:15" ht="12.75">
      <c r="A4" s="20" t="s">
        <v>23</v>
      </c>
      <c r="B4" s="20"/>
      <c r="C4" s="83" t="s">
        <v>79</v>
      </c>
      <c r="D4" s="27"/>
      <c r="E4" s="27" t="s">
        <v>24</v>
      </c>
      <c r="G4" s="20" t="s">
        <v>25</v>
      </c>
      <c r="H4" s="20" t="s">
        <v>26</v>
      </c>
      <c r="I4" s="20" t="s">
        <v>27</v>
      </c>
      <c r="J4" s="20" t="s">
        <v>28</v>
      </c>
      <c r="K4" s="20" t="s">
        <v>29</v>
      </c>
      <c r="L4" s="20" t="s">
        <v>102</v>
      </c>
      <c r="M4" s="20" t="s">
        <v>21</v>
      </c>
      <c r="N4" s="20" t="s">
        <v>30</v>
      </c>
      <c r="O4" s="20" t="s">
        <v>22</v>
      </c>
    </row>
    <row r="5" spans="3:5" ht="12.75">
      <c r="C5"/>
      <c r="D5"/>
      <c r="E5" s="33"/>
    </row>
    <row r="6" spans="1:17" ht="12.75">
      <c r="A6">
        <v>0</v>
      </c>
      <c r="G6" s="25">
        <v>1000</v>
      </c>
      <c r="H6" s="25"/>
      <c r="I6" s="25"/>
      <c r="J6" s="25"/>
      <c r="K6" s="25"/>
      <c r="L6" s="134">
        <f aca="true" t="shared" si="0" ref="L6:L37">SUM(G6:K6)</f>
        <v>1000</v>
      </c>
      <c r="M6" s="135">
        <f>(cNP1+cPrimary)*G6</f>
        <v>579000</v>
      </c>
      <c r="N6" s="29"/>
      <c r="O6" s="28"/>
      <c r="P6" s="29"/>
      <c r="Q6" s="29"/>
    </row>
    <row r="7" spans="1:17" ht="12.75">
      <c r="A7">
        <v>1</v>
      </c>
      <c r="C7" s="138">
        <f>1-EXP(lambda*rrNP1*(A6^gamma-A7^gamma))</f>
        <v>0.00011885569701708398</v>
      </c>
      <c r="E7" s="138">
        <f aca="true" t="shared" si="1" ref="E7:E38">IF(male=0,VLOOKUP(cycle+age,lifetable,3,1),IF(male=1,VLOOKUP(cycle+age,lifetable,2,1),"error"))</f>
        <v>0.0067</v>
      </c>
      <c r="G7" s="25"/>
      <c r="H7" s="134">
        <f>G6*(1-omrPTHR)+H6*(1-np1RR-mr)</f>
        <v>980</v>
      </c>
      <c r="I7" s="134">
        <f>H6*np1RR+J6*rrr</f>
        <v>0</v>
      </c>
      <c r="J7" s="134">
        <f aca="true" t="shared" si="2" ref="J7:J38">I6*(1-mr-omrRTHR)+J6*(1-mr-rrr)</f>
        <v>0</v>
      </c>
      <c r="K7" s="134">
        <f aca="true" t="shared" si="3" ref="K7:K38">H6*mr+(I6+J6)*mr+G6*omrPTHR+I6*omrRTHR+K6</f>
        <v>20</v>
      </c>
      <c r="L7" s="134">
        <f t="shared" si="0"/>
        <v>1000</v>
      </c>
      <c r="M7" s="135">
        <f aca="true" t="shared" si="4" ref="M7:M38">(cPrimary*G7+cSuccess*H7+cRevision*I7+cSuccess*J7)/(1+cDR)^cycle</f>
        <v>0</v>
      </c>
      <c r="N7" s="136">
        <f aca="true" t="shared" si="5" ref="N7:N38">(J7+I7+H7)</f>
        <v>980</v>
      </c>
      <c r="O7" s="137">
        <f>(uSuccessP*H7+uRevision*NP1!I7+uSuccessR*NP1!J7)/(1+oDR)^cycle</f>
        <v>820.6896551724138</v>
      </c>
      <c r="P7" s="29"/>
      <c r="Q7" s="29"/>
    </row>
    <row r="8" spans="1:17" ht="12.75">
      <c r="A8">
        <v>2</v>
      </c>
      <c r="C8" s="138">
        <f aca="true" t="shared" si="6" ref="C8:C66">1-EXP(lambda*rrNP1*(A7^gamma-A8^gamma))</f>
        <v>0.00020668743107066234</v>
      </c>
      <c r="E8" s="138">
        <f t="shared" si="1"/>
        <v>0.0067</v>
      </c>
      <c r="G8" s="49"/>
      <c r="H8" s="134">
        <f aca="true" t="shared" si="7" ref="H8:H66">G7*(1-omrPTHR)+H7*(1-np1RR-mr)</f>
        <v>973.2314463175508</v>
      </c>
      <c r="I8" s="134">
        <f aca="true" t="shared" si="8" ref="I8:I66">H7*np1RR+J7*rrr</f>
        <v>0.2025536824492491</v>
      </c>
      <c r="J8" s="134">
        <f t="shared" si="2"/>
        <v>0</v>
      </c>
      <c r="K8" s="134">
        <f t="shared" si="3"/>
        <v>26.566</v>
      </c>
      <c r="L8" s="134">
        <f t="shared" si="0"/>
        <v>1000</v>
      </c>
      <c r="M8" s="135">
        <f t="shared" si="4"/>
        <v>954.360266007765</v>
      </c>
      <c r="N8" s="136">
        <f t="shared" si="5"/>
        <v>973.434</v>
      </c>
      <c r="O8" s="137">
        <f>(uSuccessP*H8+uRevision*NP1!I8+uSuccessR*NP1!J8)/(1+oDR)^cycle</f>
        <v>803.0357402263128</v>
      </c>
      <c r="P8" s="29"/>
      <c r="Q8" s="29"/>
    </row>
    <row r="9" spans="1:17" ht="12.75">
      <c r="A9">
        <v>3</v>
      </c>
      <c r="C9" s="138">
        <f t="shared" si="6"/>
        <v>0.000261378488960351</v>
      </c>
      <c r="E9" s="138">
        <f t="shared" si="1"/>
        <v>0.0067</v>
      </c>
      <c r="G9" s="25"/>
      <c r="H9" s="134">
        <f t="shared" si="7"/>
        <v>966.4564138623759</v>
      </c>
      <c r="I9" s="134">
        <f t="shared" si="8"/>
        <v>0.25438176484717834</v>
      </c>
      <c r="J9" s="134">
        <f t="shared" si="2"/>
        <v>0.19714549912785415</v>
      </c>
      <c r="K9" s="134">
        <f t="shared" si="3"/>
        <v>33.09205887364899</v>
      </c>
      <c r="L9" s="134">
        <f t="shared" si="0"/>
        <v>999.9999999999999</v>
      </c>
      <c r="M9" s="135">
        <f t="shared" si="4"/>
        <v>1130.712822582536</v>
      </c>
      <c r="N9" s="136">
        <f t="shared" si="5"/>
        <v>966.9079411263509</v>
      </c>
      <c r="O9" s="137">
        <f>(uSuccessP*H9+uRevision*NP1!I9+uSuccessR*NP1!J9)/(1+oDR)^cycle</f>
        <v>785.8172695182875</v>
      </c>
      <c r="P9" s="29"/>
      <c r="Q9" s="29"/>
    </row>
    <row r="10" spans="1:17" ht="12.75">
      <c r="A10">
        <v>4</v>
      </c>
      <c r="C10" s="138">
        <f t="shared" si="6"/>
        <v>0.00030472751472521153</v>
      </c>
      <c r="E10" s="138">
        <f t="shared" si="1"/>
        <v>0.0067</v>
      </c>
      <c r="G10" s="25"/>
      <c r="H10" s="134">
        <f t="shared" si="7"/>
        <v>959.6866500284115</v>
      </c>
      <c r="I10" s="134">
        <f t="shared" si="8"/>
        <v>0.3023916810516365</v>
      </c>
      <c r="J10" s="134">
        <f t="shared" si="2"/>
        <v>0.43552857604434203</v>
      </c>
      <c r="K10" s="134">
        <f t="shared" si="3"/>
        <v>39.575429714492486</v>
      </c>
      <c r="L10" s="134">
        <f t="shared" si="0"/>
        <v>1000</v>
      </c>
      <c r="M10" s="135">
        <f t="shared" si="4"/>
        <v>1268.0322969912759</v>
      </c>
      <c r="N10" s="136">
        <f t="shared" si="5"/>
        <v>960.4245702855075</v>
      </c>
      <c r="O10" s="137">
        <f>(uSuccessP*H10+uRevision*NP1!I10+uSuccessR*NP1!J10)/(1+oDR)^cycle</f>
        <v>768.9646172415627</v>
      </c>
      <c r="P10" s="29"/>
      <c r="Q10" s="29"/>
    </row>
    <row r="11" spans="1:17" ht="12.75">
      <c r="A11">
        <v>5</v>
      </c>
      <c r="C11" s="138">
        <f t="shared" si="6"/>
        <v>0.0003416376814695532</v>
      </c>
      <c r="E11" s="138">
        <f t="shared" si="1"/>
        <v>0.0193</v>
      </c>
      <c r="G11" s="25"/>
      <c r="H11" s="134">
        <f t="shared" si="7"/>
        <v>940.8368325608102</v>
      </c>
      <c r="I11" s="134">
        <f t="shared" si="8"/>
        <v>0.3452862650947627</v>
      </c>
      <c r="J11" s="134">
        <f t="shared" si="2"/>
        <v>0.7002094194712196</v>
      </c>
      <c r="K11" s="134">
        <f t="shared" si="3"/>
        <v>58.117671754623814</v>
      </c>
      <c r="L11" s="134">
        <f t="shared" si="0"/>
        <v>1000</v>
      </c>
      <c r="M11" s="135">
        <f t="shared" si="4"/>
        <v>1365.947205022001</v>
      </c>
      <c r="N11" s="136">
        <f t="shared" si="5"/>
        <v>941.8823282453761</v>
      </c>
      <c r="O11" s="137">
        <f>(uSuccessP*H11+uRevision*NP1!I11+uSuccessR*NP1!J11)/(1+oDR)^cycle</f>
        <v>742.9239158244492</v>
      </c>
      <c r="P11" s="29"/>
      <c r="Q11" s="29"/>
    </row>
    <row r="12" spans="1:17" ht="12.75">
      <c r="A12">
        <v>6</v>
      </c>
      <c r="C12" s="138">
        <f t="shared" si="6"/>
        <v>0.0003742573465204124</v>
      </c>
      <c r="E12" s="138">
        <f t="shared" si="1"/>
        <v>0.0193</v>
      </c>
      <c r="G12" s="25"/>
      <c r="H12" s="134">
        <f t="shared" si="7"/>
        <v>922.3265665959237</v>
      </c>
      <c r="I12" s="134">
        <f t="shared" si="8"/>
        <v>0.38012347324172713</v>
      </c>
      <c r="J12" s="134">
        <f t="shared" si="2"/>
        <v>0.9904035157731148</v>
      </c>
      <c r="K12" s="134">
        <f t="shared" si="3"/>
        <v>76.30290641506147</v>
      </c>
      <c r="L12" s="134">
        <f t="shared" si="0"/>
        <v>1000</v>
      </c>
      <c r="M12" s="135">
        <f t="shared" si="4"/>
        <v>1418.6440280957806</v>
      </c>
      <c r="N12" s="136">
        <f t="shared" si="5"/>
        <v>923.6970935849386</v>
      </c>
      <c r="O12" s="137">
        <f>(uSuccessP*H12+uRevision*NP1!I12+uSuccessR*NP1!J12)/(1+oDR)^cycle</f>
        <v>717.764192405788</v>
      </c>
      <c r="P12" s="29"/>
      <c r="Q12" s="29"/>
    </row>
    <row r="13" spans="1:17" ht="12.75">
      <c r="A13">
        <v>7</v>
      </c>
      <c r="C13" s="138">
        <f t="shared" si="6"/>
        <v>0.00040375768278766433</v>
      </c>
      <c r="E13" s="138">
        <f t="shared" si="1"/>
        <v>0.0193</v>
      </c>
      <c r="G13" s="25"/>
      <c r="H13" s="134">
        <f t="shared" si="7"/>
        <v>904.1532674233201</v>
      </c>
      <c r="I13" s="134">
        <f t="shared" si="8"/>
        <v>0.4120125779331971</v>
      </c>
      <c r="J13" s="134">
        <f t="shared" si="2"/>
        <v>1.2968572080310963</v>
      </c>
      <c r="K13" s="134">
        <f t="shared" si="3"/>
        <v>94.13786279071562</v>
      </c>
      <c r="L13" s="134">
        <f t="shared" si="0"/>
        <v>1000</v>
      </c>
      <c r="M13" s="135">
        <f t="shared" si="4"/>
        <v>1450.618976663516</v>
      </c>
      <c r="N13" s="136">
        <f t="shared" si="5"/>
        <v>905.8621372092845</v>
      </c>
      <c r="O13" s="137">
        <f>(uSuccessP*H13+uRevision*NP1!I13+uSuccessR*NP1!J13)/(1+oDR)^cycle</f>
        <v>693.4541169152857</v>
      </c>
      <c r="P13" s="29"/>
      <c r="Q13" s="29"/>
    </row>
    <row r="14" spans="1:17" ht="12.75">
      <c r="A14">
        <v>8</v>
      </c>
      <c r="C14" s="138">
        <f t="shared" si="6"/>
        <v>0.00043086034210093604</v>
      </c>
      <c r="E14" s="138">
        <f t="shared" si="1"/>
        <v>0.0193</v>
      </c>
      <c r="G14" s="25"/>
      <c r="H14" s="134">
        <f t="shared" si="7"/>
        <v>886.3135455759364</v>
      </c>
      <c r="I14" s="134">
        <f t="shared" si="8"/>
        <v>0.44143807443493466</v>
      </c>
      <c r="J14" s="134">
        <f t="shared" si="2"/>
        <v>1.6157740592152747</v>
      </c>
      <c r="K14" s="134">
        <f t="shared" si="3"/>
        <v>111.62924229041347</v>
      </c>
      <c r="L14" s="134">
        <f t="shared" si="0"/>
        <v>1000</v>
      </c>
      <c r="M14" s="135">
        <f t="shared" si="4"/>
        <v>1466.2458758790071</v>
      </c>
      <c r="N14" s="136">
        <f t="shared" si="5"/>
        <v>888.3707577095865</v>
      </c>
      <c r="O14" s="137">
        <f>(uSuccessP*H14+uRevision*NP1!I14+uSuccessR*NP1!J14)/(1+oDR)^cycle</f>
        <v>669.9651508469437</v>
      </c>
      <c r="P14" s="29"/>
      <c r="Q14" s="29"/>
    </row>
    <row r="15" spans="1:17" ht="12.75">
      <c r="A15">
        <v>9</v>
      </c>
      <c r="C15" s="138">
        <f t="shared" si="6"/>
        <v>0.0004560470035290809</v>
      </c>
      <c r="E15" s="138">
        <f t="shared" si="1"/>
        <v>0.0193</v>
      </c>
      <c r="G15" s="62"/>
      <c r="H15" s="134">
        <f t="shared" si="7"/>
        <v>868.8034935096737</v>
      </c>
      <c r="I15" s="134">
        <f t="shared" si="8"/>
        <v>0.4688315990157522</v>
      </c>
      <c r="J15" s="134">
        <f t="shared" si="2"/>
        <v>1.9440482156134506</v>
      </c>
      <c r="K15" s="134">
        <f t="shared" si="3"/>
        <v>128.78362667569718</v>
      </c>
      <c r="L15" s="134">
        <f t="shared" si="0"/>
        <v>1000</v>
      </c>
      <c r="M15" s="135">
        <f t="shared" si="4"/>
        <v>1469.0887222735969</v>
      </c>
      <c r="N15" s="136">
        <f t="shared" si="5"/>
        <v>871.2163733243028</v>
      </c>
      <c r="O15" s="137">
        <f>(uSuccessP*H15+uRevision*NP1!I15+uSuccessR*NP1!J15)/(1+oDR)^cycle</f>
        <v>647.2696726849131</v>
      </c>
      <c r="P15" s="29"/>
      <c r="Q15" s="29"/>
    </row>
    <row r="16" spans="1:17" ht="12.75">
      <c r="A16">
        <v>10</v>
      </c>
      <c r="C16" s="138">
        <f t="shared" si="6"/>
        <v>0.00047965794112503346</v>
      </c>
      <c r="E16" s="138">
        <f t="shared" si="1"/>
        <v>0.0193</v>
      </c>
      <c r="G16" s="25"/>
      <c r="H16" s="134">
        <f t="shared" si="7"/>
        <v>851.6188575899979</v>
      </c>
      <c r="I16" s="134">
        <f t="shared" si="8"/>
        <v>0.49449042356362444</v>
      </c>
      <c r="J16" s="134">
        <f t="shared" si="2"/>
        <v>2.279172673602006</v>
      </c>
      <c r="K16" s="134">
        <f t="shared" si="3"/>
        <v>145.60747931283655</v>
      </c>
      <c r="L16" s="134">
        <f t="shared" si="0"/>
        <v>1000.0000000000001</v>
      </c>
      <c r="M16" s="135">
        <f t="shared" si="4"/>
        <v>1461.783884469588</v>
      </c>
      <c r="N16" s="136">
        <f t="shared" si="5"/>
        <v>854.3925206871635</v>
      </c>
      <c r="O16" s="137">
        <f>(uSuccessP*H16+uRevision*NP1!I16+uSuccessR*NP1!J16)/(1+oDR)^cycle</f>
        <v>625.3409961412106</v>
      </c>
      <c r="P16" s="29"/>
      <c r="Q16" s="29"/>
    </row>
    <row r="17" spans="1:17" ht="12.75">
      <c r="A17">
        <v>11</v>
      </c>
      <c r="C17" s="138">
        <f t="shared" si="6"/>
        <v>0.0005019439749922583</v>
      </c>
      <c r="E17" s="138">
        <f t="shared" si="1"/>
        <v>0.0193</v>
      </c>
      <c r="G17" s="25"/>
      <c r="H17" s="134">
        <f t="shared" si="7"/>
        <v>834.7551486839538</v>
      </c>
      <c r="I17" s="134">
        <f t="shared" si="8"/>
        <v>0.5186318615011698</v>
      </c>
      <c r="J17" s="134">
        <f t="shared" si="2"/>
        <v>2.619074683974981</v>
      </c>
      <c r="K17" s="134">
        <f t="shared" si="3"/>
        <v>162.10714477057007</v>
      </c>
      <c r="L17" s="134">
        <f t="shared" si="0"/>
        <v>1000</v>
      </c>
      <c r="M17" s="135">
        <f t="shared" si="4"/>
        <v>1446.367360250633</v>
      </c>
      <c r="N17" s="136">
        <f t="shared" si="5"/>
        <v>837.89285522943</v>
      </c>
      <c r="O17" s="137">
        <f>(uSuccessP*H17+uRevision*NP1!I17+uSuccessR*NP1!J17)/(1+oDR)^cycle</f>
        <v>604.1533290256821</v>
      </c>
      <c r="P17" s="29"/>
      <c r="Q17" s="29"/>
    </row>
    <row r="18" spans="1:17" ht="12.75">
      <c r="A18">
        <v>12</v>
      </c>
      <c r="C18" s="138">
        <f t="shared" si="6"/>
        <v>0.0005230962111777426</v>
      </c>
      <c r="E18" s="138">
        <f t="shared" si="1"/>
        <v>0.0193</v>
      </c>
      <c r="G18" s="25"/>
      <c r="H18" s="134">
        <f t="shared" si="7"/>
        <v>818.2077170588159</v>
      </c>
      <c r="I18" s="134">
        <f t="shared" si="8"/>
        <v>0.5414202428966888</v>
      </c>
      <c r="J18" s="134">
        <f t="shared" si="2"/>
        <v>2.9620131845594386</v>
      </c>
      <c r="K18" s="134">
        <f t="shared" si="3"/>
        <v>178.2888495137281</v>
      </c>
      <c r="L18" s="134">
        <f t="shared" si="0"/>
        <v>1000.0000000000001</v>
      </c>
      <c r="M18" s="135">
        <f t="shared" si="4"/>
        <v>1424.4527341211435</v>
      </c>
      <c r="N18" s="136">
        <f t="shared" si="5"/>
        <v>821.711150486272</v>
      </c>
      <c r="O18" s="137">
        <f>(uSuccessP*H18+uRevision*NP1!I18+uSuccessR*NP1!J18)/(1+oDR)^cycle</f>
        <v>583.6817406415059</v>
      </c>
      <c r="P18" s="29"/>
      <c r="Q18" s="29"/>
    </row>
    <row r="19" spans="1:17" ht="12.75">
      <c r="A19">
        <v>13</v>
      </c>
      <c r="C19" s="138">
        <f t="shared" si="6"/>
        <v>0.0005432641753083667</v>
      </c>
      <c r="E19" s="138">
        <f t="shared" si="1"/>
        <v>0.0193</v>
      </c>
      <c r="G19" s="25"/>
      <c r="H19" s="134">
        <f t="shared" si="7"/>
        <v>801.9718051789418</v>
      </c>
      <c r="I19" s="134">
        <f t="shared" si="8"/>
        <v>0.5629834680212766</v>
      </c>
      <c r="J19" s="134">
        <f t="shared" si="2"/>
        <v>3.3065082300659125</v>
      </c>
      <c r="K19" s="134">
        <f t="shared" si="3"/>
        <v>194.1587031229711</v>
      </c>
      <c r="L19" s="134">
        <f t="shared" si="0"/>
        <v>1000.0000000000001</v>
      </c>
      <c r="M19" s="135">
        <f t="shared" si="4"/>
        <v>1397.3439873224174</v>
      </c>
      <c r="N19" s="136">
        <f t="shared" si="5"/>
        <v>805.8412968770291</v>
      </c>
      <c r="O19" s="137">
        <f>(uSuccessP*H19+uRevision*NP1!I19+uSuccessR*NP1!J19)/(1+oDR)^cycle</f>
        <v>563.902132107766</v>
      </c>
      <c r="P19" s="29"/>
      <c r="Q19" s="29"/>
    </row>
    <row r="20" spans="1:17" ht="12.75">
      <c r="A20">
        <v>14</v>
      </c>
      <c r="C20" s="138">
        <f t="shared" si="6"/>
        <v>0.000562567435304695</v>
      </c>
      <c r="E20" s="138">
        <f t="shared" si="1"/>
        <v>0.0193</v>
      </c>
      <c r="G20" s="25"/>
      <c r="H20" s="134">
        <f t="shared" si="7"/>
        <v>786.0425861173621</v>
      </c>
      <c r="I20" s="134">
        <f t="shared" si="8"/>
        <v>0.5834235508288304</v>
      </c>
      <c r="J20" s="134">
        <f t="shared" si="2"/>
        <v>3.6512905097510444</v>
      </c>
      <c r="K20" s="134">
        <f t="shared" si="3"/>
        <v>209.7226998220582</v>
      </c>
      <c r="L20" s="134">
        <f t="shared" si="0"/>
        <v>1000.0000000000001</v>
      </c>
      <c r="M20" s="135">
        <f t="shared" si="4"/>
        <v>1366.1103428240049</v>
      </c>
      <c r="N20" s="136">
        <f t="shared" si="5"/>
        <v>790.277300177942</v>
      </c>
      <c r="O20" s="137">
        <f>(uSuccessP*H20+uRevision*NP1!I20+uSuccessR*NP1!J20)/(1+oDR)^cycle</f>
        <v>544.7912085371486</v>
      </c>
      <c r="P20" s="29"/>
      <c r="Q20" s="29"/>
    </row>
    <row r="21" spans="1:17" ht="12.75">
      <c r="A21">
        <v>15</v>
      </c>
      <c r="C21" s="138">
        <f t="shared" si="6"/>
        <v>0.0005811033592639792</v>
      </c>
      <c r="E21" s="138">
        <f t="shared" si="1"/>
        <v>0.0535</v>
      </c>
      <c r="G21" s="25"/>
      <c r="H21" s="134">
        <f t="shared" si="7"/>
        <v>743.5325357727659</v>
      </c>
      <c r="I21" s="134">
        <f t="shared" si="8"/>
        <v>0.6028236077073865</v>
      </c>
      <c r="J21" s="134">
        <f t="shared" si="2"/>
        <v>3.850436766932233</v>
      </c>
      <c r="K21" s="134">
        <f t="shared" si="3"/>
        <v>252.01420385259468</v>
      </c>
      <c r="L21" s="134">
        <f t="shared" si="0"/>
        <v>1000.0000000000002</v>
      </c>
      <c r="M21" s="135">
        <f t="shared" si="4"/>
        <v>1331.638091823356</v>
      </c>
      <c r="N21" s="136">
        <f t="shared" si="5"/>
        <v>747.9857961474055</v>
      </c>
      <c r="O21" s="137">
        <f>(uSuccessP*H21+uRevision*NP1!I21+uSuccessR*NP1!J21)/(1+oDR)^cycle</f>
        <v>507.96275907705626</v>
      </c>
      <c r="P21" s="29"/>
      <c r="Q21" s="29"/>
    </row>
    <row r="22" spans="1:17" ht="12.75">
      <c r="A22">
        <v>16</v>
      </c>
      <c r="C22" s="138">
        <f t="shared" si="6"/>
        <v>0.0005989524708590599</v>
      </c>
      <c r="E22" s="138">
        <f t="shared" si="1"/>
        <v>0.0535</v>
      </c>
      <c r="G22" s="25"/>
      <c r="H22" s="134">
        <f t="shared" si="7"/>
        <v>703.3082044594577</v>
      </c>
      <c r="I22" s="134">
        <f t="shared" si="8"/>
        <v>0.5993581201424898</v>
      </c>
      <c r="J22" s="134">
        <f t="shared" si="2"/>
        <v>4.048937001764963</v>
      </c>
      <c r="K22" s="134">
        <f t="shared" si="3"/>
        <v>292.043500418635</v>
      </c>
      <c r="L22" s="134">
        <f t="shared" si="0"/>
        <v>1000.0000000000002</v>
      </c>
      <c r="M22" s="135">
        <f t="shared" si="4"/>
        <v>1249.040401438334</v>
      </c>
      <c r="N22" s="136">
        <f t="shared" si="5"/>
        <v>707.9564995813652</v>
      </c>
      <c r="O22" s="137">
        <f>(uSuccessP*H22+uRevision*NP1!I22+uSuccessR*NP1!J22)/(1+oDR)^cycle</f>
        <v>473.6291008900401</v>
      </c>
      <c r="P22" s="29"/>
      <c r="Q22" s="29"/>
    </row>
    <row r="23" spans="1:17" ht="12.75">
      <c r="A23">
        <v>17</v>
      </c>
      <c r="C23" s="138">
        <f t="shared" si="6"/>
        <v>0.00061618225273119</v>
      </c>
      <c r="E23" s="138">
        <f t="shared" si="1"/>
        <v>0.0535</v>
      </c>
      <c r="G23" s="25"/>
      <c r="H23" s="134">
        <f t="shared" si="7"/>
        <v>665.2478494870885</v>
      </c>
      <c r="I23" s="134">
        <f t="shared" si="8"/>
        <v>0.5953235138587555</v>
      </c>
      <c r="J23" s="134">
        <f t="shared" si="2"/>
        <v>4.2256666904119555</v>
      </c>
      <c r="K23" s="134">
        <f t="shared" si="3"/>
        <v>329.93116030864087</v>
      </c>
      <c r="L23" s="134">
        <f t="shared" si="0"/>
        <v>1000</v>
      </c>
      <c r="M23" s="135">
        <f t="shared" si="4"/>
        <v>1170.4079523630385</v>
      </c>
      <c r="N23" s="136">
        <f t="shared" si="5"/>
        <v>670.0688396913592</v>
      </c>
      <c r="O23" s="137">
        <f>(uSuccessP*H23+uRevision*NP1!I23+uSuccessR*NP1!J23)/(1+oDR)^cycle</f>
        <v>441.6145502549879</v>
      </c>
      <c r="P23" s="29"/>
      <c r="Q23" s="29"/>
    </row>
    <row r="24" spans="1:17" ht="12.75">
      <c r="A24">
        <v>18</v>
      </c>
      <c r="C24" s="138">
        <f t="shared" si="6"/>
        <v>0.0006328499140768606</v>
      </c>
      <c r="E24" s="138">
        <f t="shared" si="1"/>
        <v>0.0535</v>
      </c>
      <c r="G24" s="25"/>
      <c r="H24" s="134">
        <f t="shared" si="7"/>
        <v>629.2360874951415</v>
      </c>
      <c r="I24" s="134">
        <f t="shared" si="8"/>
        <v>0.5900287120041985</v>
      </c>
      <c r="J24" s="134">
        <f t="shared" si="2"/>
        <v>4.382134090448575</v>
      </c>
      <c r="K24" s="134">
        <f t="shared" si="3"/>
        <v>365.79174970240575</v>
      </c>
      <c r="L24" s="134">
        <f t="shared" si="0"/>
        <v>1000.0000000000002</v>
      </c>
      <c r="M24" s="135">
        <f t="shared" si="4"/>
        <v>1094.3380705697198</v>
      </c>
      <c r="N24" s="136">
        <f t="shared" si="5"/>
        <v>634.2082502975943</v>
      </c>
      <c r="O24" s="137">
        <f>(uSuccessP*H24+uRevision*NP1!I24+uSuccessR*NP1!J24)/(1+oDR)^cycle</f>
        <v>411.76283272929027</v>
      </c>
      <c r="P24" s="29"/>
      <c r="Q24" s="29"/>
    </row>
    <row r="25" spans="1:17" ht="12.75">
      <c r="A25">
        <v>19</v>
      </c>
      <c r="C25" s="138">
        <f t="shared" si="6"/>
        <v>0.0006490044473289602</v>
      </c>
      <c r="E25" s="138">
        <f t="shared" si="1"/>
        <v>0.0535</v>
      </c>
      <c r="G25" s="25"/>
      <c r="H25" s="134">
        <f t="shared" si="7"/>
        <v>595.1635797949473</v>
      </c>
      <c r="I25" s="134">
        <f t="shared" si="8"/>
        <v>0.5836623828221645</v>
      </c>
      <c r="J25" s="134">
        <f t="shared" si="2"/>
        <v>4.519066154663523</v>
      </c>
      <c r="K25" s="134">
        <f t="shared" si="3"/>
        <v>399.73369166756714</v>
      </c>
      <c r="L25" s="134">
        <f t="shared" si="0"/>
        <v>1000</v>
      </c>
      <c r="M25" s="135">
        <f t="shared" si="4"/>
        <v>1021.25501161954</v>
      </c>
      <c r="N25" s="136">
        <f t="shared" si="5"/>
        <v>600.2663083324329</v>
      </c>
      <c r="O25" s="137">
        <f>(uSuccessP*H25+uRevision*NP1!I25+uSuccessR*NP1!J25)/(1+oDR)^cycle</f>
        <v>383.9279211638592</v>
      </c>
      <c r="P25" s="29"/>
      <c r="Q25" s="29"/>
    </row>
    <row r="26" spans="1:17" ht="12.75">
      <c r="A26">
        <v>20</v>
      </c>
      <c r="C26" s="138">
        <f t="shared" si="6"/>
        <v>0.0006646881849140529</v>
      </c>
      <c r="E26" s="138">
        <f t="shared" si="1"/>
        <v>0.0535</v>
      </c>
      <c r="G26" s="25"/>
      <c r="H26" s="134">
        <f t="shared" si="7"/>
        <v>562.9267300763368</v>
      </c>
      <c r="I26" s="134">
        <f t="shared" si="8"/>
        <v>0.5763608457673945</v>
      </c>
      <c r="J26" s="134">
        <f t="shared" si="2"/>
        <v>4.637296666887219</v>
      </c>
      <c r="K26" s="134">
        <f t="shared" si="3"/>
        <v>431.85961241100875</v>
      </c>
      <c r="L26" s="134">
        <f t="shared" si="0"/>
        <v>1000</v>
      </c>
      <c r="M26" s="135">
        <f t="shared" si="4"/>
        <v>951.3955191257616</v>
      </c>
      <c r="N26" s="136">
        <f t="shared" si="5"/>
        <v>568.1403875889914</v>
      </c>
      <c r="O26" s="137">
        <f>(uSuccessP*H26+uRevision*NP1!I26+uSuccessR*NP1!J26)/(1+oDR)^cycle</f>
        <v>357.97364896298103</v>
      </c>
      <c r="P26" s="29"/>
      <c r="Q26" s="29"/>
    </row>
    <row r="27" spans="1:17" ht="12.75">
      <c r="A27">
        <v>21</v>
      </c>
      <c r="C27" s="138">
        <f t="shared" si="6"/>
        <v>0.0006799379968845942</v>
      </c>
      <c r="E27" s="138">
        <f t="shared" si="1"/>
        <v>0.0535</v>
      </c>
      <c r="G27" s="25"/>
      <c r="H27" s="134">
        <f t="shared" si="7"/>
        <v>532.4273947440118</v>
      </c>
      <c r="I27" s="134">
        <f t="shared" si="8"/>
        <v>0.5682471399163879</v>
      </c>
      <c r="J27" s="134">
        <f t="shared" si="2"/>
        <v>4.737707752136755</v>
      </c>
      <c r="K27" s="134">
        <f t="shared" si="3"/>
        <v>462.2666503639351</v>
      </c>
      <c r="L27" s="134">
        <f t="shared" si="0"/>
        <v>1000.0000000000001</v>
      </c>
      <c r="M27" s="135">
        <f t="shared" si="4"/>
        <v>884.9078035294102</v>
      </c>
      <c r="N27" s="136">
        <f t="shared" si="5"/>
        <v>537.733349636065</v>
      </c>
      <c r="O27" s="137">
        <f>(uSuccessP*H27+uRevision*NP1!I27+uSuccessR*NP1!J27)/(1+oDR)^cycle</f>
        <v>333.7730342675617</v>
      </c>
      <c r="P27" s="29"/>
      <c r="Q27" s="29"/>
    </row>
    <row r="28" spans="1:17" ht="12.75">
      <c r="A28">
        <v>22</v>
      </c>
      <c r="C28" s="138">
        <f t="shared" si="6"/>
        <v>0.0006947862256579951</v>
      </c>
      <c r="E28" s="138">
        <f t="shared" si="1"/>
        <v>0.0535</v>
      </c>
      <c r="G28" s="25"/>
      <c r="H28" s="134">
        <f t="shared" si="7"/>
        <v>503.5726059051761</v>
      </c>
      <c r="I28" s="134">
        <f t="shared" si="8"/>
        <v>0.5594315301165816</v>
      </c>
      <c r="J28" s="134">
        <f t="shared" si="2"/>
        <v>4.821213052444501</v>
      </c>
      <c r="K28" s="134">
        <f t="shared" si="3"/>
        <v>491.0467495122629</v>
      </c>
      <c r="L28" s="134">
        <f t="shared" si="0"/>
        <v>1000</v>
      </c>
      <c r="M28" s="135">
        <f t="shared" si="4"/>
        <v>821.8675645802842</v>
      </c>
      <c r="N28" s="136">
        <f t="shared" si="5"/>
        <v>508.9532504877372</v>
      </c>
      <c r="O28" s="137">
        <f>(uSuccessP*H28+uRevision*NP1!I28+uSuccessR*NP1!J28)/(1+oDR)^cycle</f>
        <v>311.20766170280234</v>
      </c>
      <c r="P28" s="29"/>
      <c r="Q28" s="29"/>
    </row>
    <row r="29" spans="1:17" ht="12.75">
      <c r="A29">
        <v>23</v>
      </c>
      <c r="C29" s="138">
        <f t="shared" si="6"/>
        <v>0.000709261425051122</v>
      </c>
      <c r="E29" s="138">
        <f t="shared" si="1"/>
        <v>0.0535</v>
      </c>
      <c r="G29" s="25"/>
      <c r="H29" s="134">
        <f t="shared" si="7"/>
        <v>476.27430686516817</v>
      </c>
      <c r="I29" s="134">
        <f t="shared" si="8"/>
        <v>0.5500131461787923</v>
      </c>
      <c r="J29" s="134">
        <f t="shared" si="2"/>
        <v>4.888742944693953</v>
      </c>
      <c r="K29" s="134">
        <f t="shared" si="3"/>
        <v>518.2869370439591</v>
      </c>
      <c r="L29" s="134">
        <f t="shared" si="0"/>
        <v>1000</v>
      </c>
      <c r="M29" s="135">
        <f t="shared" si="4"/>
        <v>762.2933055438492</v>
      </c>
      <c r="N29" s="136">
        <f t="shared" si="5"/>
        <v>481.7130629560409</v>
      </c>
      <c r="O29" s="137">
        <f>(uSuccessP*H29+uRevision*NP1!I29+uSuccessR*NP1!J29)/(1+oDR)^cycle</f>
        <v>290.16710520341354</v>
      </c>
      <c r="P29" s="29"/>
      <c r="Q29" s="29"/>
    </row>
    <row r="30" spans="1:17" ht="12.75">
      <c r="A30">
        <v>24</v>
      </c>
      <c r="C30" s="138">
        <f t="shared" si="6"/>
        <v>0.0007233889514147718</v>
      </c>
      <c r="E30" s="138">
        <f t="shared" si="1"/>
        <v>0.0535</v>
      </c>
      <c r="G30" s="25"/>
      <c r="H30" s="134">
        <f t="shared" si="7"/>
        <v>450.4490998764527</v>
      </c>
      <c r="I30" s="134">
        <f t="shared" si="8"/>
        <v>0.5400812892167494</v>
      </c>
      <c r="J30" s="134">
        <f t="shared" si="2"/>
        <v>4.941232659299719</v>
      </c>
      <c r="K30" s="134">
        <f t="shared" si="3"/>
        <v>544.069586175031</v>
      </c>
      <c r="L30" s="134">
        <f t="shared" si="0"/>
        <v>1000.0000000000001</v>
      </c>
      <c r="M30" s="135">
        <f t="shared" si="4"/>
        <v>706.1586808470823</v>
      </c>
      <c r="N30" s="136">
        <f t="shared" si="5"/>
        <v>455.93041382496915</v>
      </c>
      <c r="O30" s="137">
        <f>(uSuccessP*H30+uRevision*NP1!I30+uSuccessR*NP1!J30)/(1+oDR)^cycle</f>
        <v>270.548389656073</v>
      </c>
      <c r="P30" s="29"/>
      <c r="Q30" s="29"/>
    </row>
    <row r="31" spans="1:17" ht="12.75">
      <c r="A31">
        <v>25</v>
      </c>
      <c r="C31" s="138">
        <f t="shared" si="6"/>
        <v>0.000737191441467222</v>
      </c>
      <c r="E31" s="138">
        <f t="shared" si="1"/>
        <v>0.15480000000000002</v>
      </c>
      <c r="G31" s="25"/>
      <c r="H31" s="134">
        <f t="shared" si="7"/>
        <v>380.38751199433227</v>
      </c>
      <c r="I31" s="134">
        <f t="shared" si="8"/>
        <v>0.5297165276175236</v>
      </c>
      <c r="J31" s="134">
        <f t="shared" si="2"/>
        <v>4.424355617129795</v>
      </c>
      <c r="K31" s="134">
        <f t="shared" si="3"/>
        <v>614.6584158609205</v>
      </c>
      <c r="L31" s="134">
        <f t="shared" si="0"/>
        <v>1000.0000000000001</v>
      </c>
      <c r="M31" s="135">
        <f t="shared" si="4"/>
        <v>653.4025557449166</v>
      </c>
      <c r="N31" s="136">
        <f t="shared" si="5"/>
        <v>385.3415841390796</v>
      </c>
      <c r="O31" s="137">
        <f>(uSuccessP*H31+uRevision*NP1!I31+uSuccessR*NP1!J31)/(1+oDR)^cycle</f>
        <v>225.23699182815633</v>
      </c>
      <c r="P31" s="29"/>
      <c r="Q31" s="29"/>
    </row>
    <row r="32" spans="1:17" ht="12.75">
      <c r="A32">
        <v>26</v>
      </c>
      <c r="C32" s="138">
        <f t="shared" si="6"/>
        <v>0.000750689202256738</v>
      </c>
      <c r="E32" s="138">
        <f t="shared" si="1"/>
        <v>0.15480000000000002</v>
      </c>
      <c r="G32" s="25"/>
      <c r="H32" s="134">
        <f t="shared" si="7"/>
        <v>321.21797233968215</v>
      </c>
      <c r="I32" s="134">
        <f t="shared" si="8"/>
        <v>0.46252702261264245</v>
      </c>
      <c r="J32" s="134">
        <f t="shared" si="2"/>
        <v>3.999613221502891</v>
      </c>
      <c r="K32" s="134">
        <f t="shared" si="3"/>
        <v>674.3198874162024</v>
      </c>
      <c r="L32" s="134">
        <f t="shared" si="0"/>
        <v>1000</v>
      </c>
      <c r="M32" s="135">
        <f t="shared" si="4"/>
        <v>538.230805730045</v>
      </c>
      <c r="N32" s="136">
        <f t="shared" si="5"/>
        <v>325.68011258379767</v>
      </c>
      <c r="O32" s="137">
        <f>(uSuccessP*H32+uRevision*NP1!I32+uSuccessR*NP1!J32)/(1+oDR)^cycle</f>
        <v>187.5276407580851</v>
      </c>
      <c r="P32" s="29"/>
      <c r="Q32" s="29"/>
    </row>
    <row r="33" spans="1:17" ht="12.75">
      <c r="A33">
        <v>27</v>
      </c>
      <c r="C33" s="138">
        <f t="shared" si="6"/>
        <v>0.0007639005322050973</v>
      </c>
      <c r="E33" s="138">
        <f t="shared" si="1"/>
        <v>0.15480000000000002</v>
      </c>
      <c r="G33" s="25"/>
      <c r="H33" s="134">
        <f t="shared" si="7"/>
        <v>271.24805164147523</v>
      </c>
      <c r="I33" s="134">
        <f t="shared" si="8"/>
        <v>0.4053631088842411</v>
      </c>
      <c r="J33" s="134">
        <f t="shared" si="2"/>
        <v>3.6021658650140798</v>
      </c>
      <c r="K33" s="134">
        <f t="shared" si="3"/>
        <v>724.7444193846266</v>
      </c>
      <c r="L33" s="134">
        <f t="shared" si="0"/>
        <v>1000</v>
      </c>
      <c r="M33" s="135">
        <f t="shared" si="4"/>
        <v>445.01002723997465</v>
      </c>
      <c r="N33" s="136">
        <f t="shared" si="5"/>
        <v>275.25558061537356</v>
      </c>
      <c r="O33" s="137">
        <f>(uSuccessP*H33+uRevision*NP1!I33+uSuccessR*NP1!J33)/(1+oDR)^cycle</f>
        <v>156.1306191621005</v>
      </c>
      <c r="P33" s="29"/>
      <c r="Q33" s="29"/>
    </row>
    <row r="34" spans="1:17" ht="12.75">
      <c r="A34">
        <v>28</v>
      </c>
      <c r="C34" s="138">
        <f t="shared" si="6"/>
        <v>0.0007768419875402444</v>
      </c>
      <c r="E34" s="138">
        <f t="shared" si="1"/>
        <v>0.15480000000000002</v>
      </c>
      <c r="G34" s="25"/>
      <c r="H34" s="134">
        <f t="shared" si="7"/>
        <v>229.04813637182127</v>
      </c>
      <c r="I34" s="134">
        <f t="shared" si="8"/>
        <v>0.3548035101541457</v>
      </c>
      <c r="J34" s="134">
        <f t="shared" si="2"/>
        <v>3.2349695919606125</v>
      </c>
      <c r="K34" s="134">
        <f t="shared" si="3"/>
        <v>767.3620905260641</v>
      </c>
      <c r="L34" s="134">
        <f t="shared" si="0"/>
        <v>1000.0000000000001</v>
      </c>
      <c r="M34" s="135">
        <f t="shared" si="4"/>
        <v>367.4579241730069</v>
      </c>
      <c r="N34" s="136">
        <f t="shared" si="5"/>
        <v>232.63790947393602</v>
      </c>
      <c r="O34" s="137">
        <f>(uSuccessP*H34+uRevision*NP1!I34+uSuccessR*NP1!J34)/(1+oDR)^cycle</f>
        <v>129.98991627607435</v>
      </c>
      <c r="P34" s="29"/>
      <c r="Q34" s="29"/>
    </row>
    <row r="35" spans="1:17" ht="12.75">
      <c r="A35">
        <v>29</v>
      </c>
      <c r="C35" s="138">
        <f t="shared" si="6"/>
        <v>0.0007895286050445538</v>
      </c>
      <c r="E35" s="138">
        <f t="shared" si="1"/>
        <v>0.15480000000000002</v>
      </c>
      <c r="G35" s="25"/>
      <c r="H35" s="134">
        <f t="shared" si="7"/>
        <v>193.41064480586562</v>
      </c>
      <c r="I35" s="134">
        <f t="shared" si="8"/>
        <v>0.3102388392761233</v>
      </c>
      <c r="J35" s="134">
        <f t="shared" si="2"/>
        <v>2.897581372025886</v>
      </c>
      <c r="K35" s="134">
        <f t="shared" si="3"/>
        <v>803.3815349828325</v>
      </c>
      <c r="L35" s="134">
        <f t="shared" si="0"/>
        <v>1000.0000000000001</v>
      </c>
      <c r="M35" s="135">
        <f t="shared" si="4"/>
        <v>303.11680258967067</v>
      </c>
      <c r="N35" s="136">
        <f t="shared" si="5"/>
        <v>196.61846501716764</v>
      </c>
      <c r="O35" s="137">
        <f>(uSuccessP*H35+uRevision*NP1!I35+uSuccessR*NP1!J35)/(1+oDR)^cycle</f>
        <v>108.22559401279631</v>
      </c>
      <c r="P35" s="29"/>
      <c r="Q35" s="29"/>
    </row>
    <row r="36" spans="1:17" ht="12.75">
      <c r="A36">
        <v>30</v>
      </c>
      <c r="C36" s="138">
        <f t="shared" si="6"/>
        <v>0.0008019740895547356</v>
      </c>
      <c r="E36" s="138">
        <f t="shared" si="1"/>
        <v>0.15480000000000002</v>
      </c>
      <c r="G36" s="25"/>
      <c r="H36" s="134">
        <f t="shared" si="7"/>
        <v>163.31556666413923</v>
      </c>
      <c r="I36" s="134">
        <f t="shared" si="8"/>
        <v>0.2710135806594139</v>
      </c>
      <c r="J36" s="134">
        <f t="shared" si="2"/>
        <v>2.5891416109259</v>
      </c>
      <c r="K36" s="134">
        <f t="shared" si="3"/>
        <v>833.8242781442756</v>
      </c>
      <c r="L36" s="134">
        <f t="shared" si="0"/>
        <v>1000.0000000000001</v>
      </c>
      <c r="M36" s="135">
        <f t="shared" si="4"/>
        <v>249.80379577795952</v>
      </c>
      <c r="N36" s="136">
        <f t="shared" si="5"/>
        <v>166.17572185572453</v>
      </c>
      <c r="O36" s="137">
        <f>(uSuccessP*H36+uRevision*NP1!I36+uSuccessR*NP1!J36)/(1+oDR)^cycle</f>
        <v>90.10503114336805</v>
      </c>
      <c r="P36" s="29"/>
      <c r="Q36" s="29"/>
    </row>
    <row r="37" spans="1:17" ht="12.75">
      <c r="A37">
        <v>31</v>
      </c>
      <c r="C37" s="138">
        <f t="shared" si="6"/>
        <v>0.0008141909727908958</v>
      </c>
      <c r="E37" s="138">
        <f t="shared" si="1"/>
        <v>0.15480000000000002</v>
      </c>
      <c r="G37" s="25"/>
      <c r="H37" s="134">
        <f t="shared" si="7"/>
        <v>137.9013468844363</v>
      </c>
      <c r="I37" s="134">
        <f t="shared" si="8"/>
        <v>0.2365357245312079</v>
      </c>
      <c r="J37" s="134">
        <f t="shared" si="2"/>
        <v>2.3084172318776828</v>
      </c>
      <c r="K37" s="134">
        <f t="shared" si="3"/>
        <v>859.5537001591549</v>
      </c>
      <c r="L37" s="134">
        <f t="shared" si="0"/>
        <v>1000.0000000000001</v>
      </c>
      <c r="M37" s="135">
        <f t="shared" si="4"/>
        <v>205.68321698964502</v>
      </c>
      <c r="N37" s="136">
        <f t="shared" si="5"/>
        <v>140.44629984084517</v>
      </c>
      <c r="O37" s="137">
        <f>(uSuccessP*H37+uRevision*NP1!I37+uSuccessR*NP1!J37)/(1+oDR)^cycle</f>
        <v>75.01823903323545</v>
      </c>
      <c r="P37" s="29"/>
      <c r="Q37" s="29"/>
    </row>
    <row r="38" spans="1:17" ht="12.75">
      <c r="A38">
        <v>32</v>
      </c>
      <c r="C38" s="138">
        <f t="shared" si="6"/>
        <v>0.0008261907486898368</v>
      </c>
      <c r="E38" s="138">
        <f t="shared" si="1"/>
        <v>0.15480000000000002</v>
      </c>
      <c r="G38" s="25"/>
      <c r="H38" s="134">
        <f t="shared" si="7"/>
        <v>116.44028556969776</v>
      </c>
      <c r="I38" s="134">
        <f t="shared" si="8"/>
        <v>0.20626950630289662</v>
      </c>
      <c r="J38" s="134">
        <f t="shared" si="2"/>
        <v>2.0539268349910627</v>
      </c>
      <c r="K38" s="134">
        <f t="shared" si="3"/>
        <v>881.2995180890084</v>
      </c>
      <c r="L38" s="134">
        <f aca="true" t="shared" si="9" ref="L38:L66">SUM(G38:K38)</f>
        <v>1000.0000000000001</v>
      </c>
      <c r="M38" s="135">
        <f t="shared" si="4"/>
        <v>169.2120463558698</v>
      </c>
      <c r="N38" s="136">
        <f t="shared" si="5"/>
        <v>118.70048191099173</v>
      </c>
      <c r="O38" s="137">
        <f>(uSuccessP*H38+uRevision*NP1!I38+uSuccessR*NP1!J38)/(1+oDR)^cycle</f>
        <v>62.45733698084173</v>
      </c>
      <c r="P38" s="29"/>
      <c r="Q38" s="29"/>
    </row>
    <row r="39" spans="1:17" ht="12.75">
      <c r="A39">
        <v>33</v>
      </c>
      <c r="C39" s="138">
        <f t="shared" si="6"/>
        <v>0.0008379839893505325</v>
      </c>
      <c r="E39" s="138">
        <f aca="true" t="shared" si="10" ref="E39:E66">IF(male=0,VLOOKUP(cycle+age,lifetable,3,1),IF(male=1,VLOOKUP(cycle+age,lifetable,2,1),"error"))</f>
        <v>0.15480000000000002</v>
      </c>
      <c r="G39" s="25"/>
      <c r="H39" s="134">
        <f t="shared" si="7"/>
        <v>98.31775426848573</v>
      </c>
      <c r="I39" s="134">
        <f t="shared" si="8"/>
        <v>0.1797321684224531</v>
      </c>
      <c r="J39" s="134">
        <f aca="true" t="shared" si="11" ref="J39:J66">I38*(1-mr-omrRTHR)+J38*(1-mr-rrr)</f>
        <v>1.8240354841359536</v>
      </c>
      <c r="K39" s="134">
        <f aca="true" t="shared" si="12" ref="K39:K66">H38*mr+(I38+J38)*mr+G38*omrPTHR+I38*omrRTHR+K38</f>
        <v>899.678478078956</v>
      </c>
      <c r="L39" s="134">
        <f t="shared" si="9"/>
        <v>1000.0000000000001</v>
      </c>
      <c r="M39" s="135">
        <f aca="true" t="shared" si="13" ref="M39:M66">(cPrimary*G39+cSuccess*H39+cRevision*I39+cSuccess*J39)/(1+cDR)^cycle</f>
        <v>139.0964983913362</v>
      </c>
      <c r="N39" s="136">
        <f aca="true" t="shared" si="14" ref="N39:N66">(J39+I39+H39)</f>
        <v>100.32152192104414</v>
      </c>
      <c r="O39" s="137">
        <f>(uSuccessP*H39+uRevision*NP1!I39+uSuccessR*NP1!J39)/(1+oDR)^cycle</f>
        <v>51.99946146395917</v>
      </c>
      <c r="P39" s="29"/>
      <c r="Q39" s="29"/>
    </row>
    <row r="40" spans="1:17" ht="12.75">
      <c r="A40">
        <v>34</v>
      </c>
      <c r="C40" s="138">
        <f t="shared" si="6"/>
        <v>0.0008495804448769295</v>
      </c>
      <c r="E40" s="138">
        <f t="shared" si="10"/>
        <v>0.15480000000000002</v>
      </c>
      <c r="G40" s="25"/>
      <c r="H40" s="134">
        <f t="shared" si="7"/>
        <v>83.01463706631341</v>
      </c>
      <c r="I40" s="134">
        <f t="shared" si="8"/>
        <v>0.1564902607761589</v>
      </c>
      <c r="J40" s="134">
        <f t="shared" si="11"/>
        <v>1.617028357208478</v>
      </c>
      <c r="K40" s="134">
        <f t="shared" si="12"/>
        <v>915.2118443157021</v>
      </c>
      <c r="L40" s="134">
        <f t="shared" si="9"/>
        <v>1000.0000000000002</v>
      </c>
      <c r="M40" s="135">
        <f t="shared" si="13"/>
        <v>114.2541101487782</v>
      </c>
      <c r="N40" s="136">
        <f t="shared" si="14"/>
        <v>84.78815568429805</v>
      </c>
      <c r="O40" s="137">
        <f>(uSuccessP*H40+uRevision*NP1!I40+uSuccessR*NP1!J40)/(1+oDR)^cycle</f>
        <v>43.29253579634766</v>
      </c>
      <c r="P40" s="29"/>
      <c r="Q40" s="29"/>
    </row>
    <row r="41" spans="1:17" ht="12.75">
      <c r="A41">
        <v>35</v>
      </c>
      <c r="C41" s="138">
        <f t="shared" si="6"/>
        <v>0.0008609891297658434</v>
      </c>
      <c r="E41" s="138">
        <f t="shared" si="10"/>
        <v>0.15480000000000002</v>
      </c>
      <c r="G41" s="25"/>
      <c r="H41" s="134">
        <f t="shared" si="7"/>
        <v>70.09249654832254</v>
      </c>
      <c r="I41" s="134">
        <f t="shared" si="8"/>
        <v>0.13615583441389162</v>
      </c>
      <c r="J41" s="134">
        <f t="shared" si="11"/>
        <v>1.4311669964167526</v>
      </c>
      <c r="K41" s="134">
        <f t="shared" si="12"/>
        <v>928.340180620847</v>
      </c>
      <c r="L41" s="134">
        <f t="shared" si="9"/>
        <v>1000.0000000000002</v>
      </c>
      <c r="M41" s="135">
        <f t="shared" si="13"/>
        <v>93.7810106578679</v>
      </c>
      <c r="N41" s="136">
        <f t="shared" si="14"/>
        <v>71.65981937915319</v>
      </c>
      <c r="O41" s="137">
        <f>(uSuccessP*H41+uRevision*NP1!I41+uSuccessR*NP1!J41)/(1+oDR)^cycle</f>
        <v>36.04342147115274</v>
      </c>
      <c r="P41" s="29"/>
      <c r="Q41" s="29"/>
    </row>
    <row r="42" spans="1:17" ht="12.75">
      <c r="A42">
        <v>36</v>
      </c>
      <c r="C42" s="138">
        <f t="shared" si="6"/>
        <v>0.000872218397990121</v>
      </c>
      <c r="E42" s="138">
        <f t="shared" si="10"/>
        <v>0.15480000000000002</v>
      </c>
      <c r="G42" s="25"/>
      <c r="H42" s="134">
        <f t="shared" si="7"/>
        <v>59.1810421175917</v>
      </c>
      <c r="I42" s="134">
        <f t="shared" si="8"/>
        <v>0.11838264490717608</v>
      </c>
      <c r="J42" s="134">
        <f t="shared" si="11"/>
        <v>1.2647314600731123</v>
      </c>
      <c r="K42" s="134">
        <f t="shared" si="12"/>
        <v>939.4358437774282</v>
      </c>
      <c r="L42" s="134">
        <f t="shared" si="9"/>
        <v>1000.0000000000002</v>
      </c>
      <c r="M42" s="135">
        <f t="shared" si="13"/>
        <v>76.92381703058219</v>
      </c>
      <c r="N42" s="136">
        <f t="shared" si="14"/>
        <v>60.56415622257199</v>
      </c>
      <c r="O42" s="137">
        <f>(uSuccessP*H42+uRevision*NP1!I42+uSuccessR*NP1!J42)/(1+oDR)^cycle</f>
        <v>30.008052616677737</v>
      </c>
      <c r="P42" s="29"/>
      <c r="Q42" s="29"/>
    </row>
    <row r="43" spans="1:17" ht="12.75">
      <c r="A43">
        <v>37</v>
      </c>
      <c r="C43" s="138">
        <f t="shared" si="6"/>
        <v>0.0008832760085284441</v>
      </c>
      <c r="E43" s="138">
        <f t="shared" si="10"/>
        <v>0.15480000000000002</v>
      </c>
      <c r="G43" s="25"/>
      <c r="H43" s="134">
        <f t="shared" si="7"/>
        <v>49.96754360312632</v>
      </c>
      <c r="I43" s="134">
        <f t="shared" si="8"/>
        <v>0.10286245306510464</v>
      </c>
      <c r="J43" s="134">
        <f t="shared" si="11"/>
        <v>1.1160511302282716</v>
      </c>
      <c r="K43" s="134">
        <f t="shared" si="12"/>
        <v>948.8135428135805</v>
      </c>
      <c r="L43" s="134">
        <f t="shared" si="9"/>
        <v>1000.0000000000002</v>
      </c>
      <c r="M43" s="135">
        <f t="shared" si="13"/>
        <v>63.05561986232218</v>
      </c>
      <c r="N43" s="136">
        <f t="shared" si="14"/>
        <v>51.1864571864197</v>
      </c>
      <c r="O43" s="137">
        <f>(uSuccessP*H43+uRevision*NP1!I43+uSuccessR*NP1!J43)/(1+oDR)^cycle</f>
        <v>24.983221682574033</v>
      </c>
      <c r="P43" s="29"/>
      <c r="Q43" s="29"/>
    </row>
    <row r="44" spans="1:17" ht="12.75">
      <c r="A44">
        <v>38</v>
      </c>
      <c r="C44" s="138">
        <f t="shared" si="6"/>
        <v>0.0008941691827879517</v>
      </c>
      <c r="E44" s="138">
        <f t="shared" si="10"/>
        <v>0.15480000000000002</v>
      </c>
      <c r="G44" s="25"/>
      <c r="H44" s="134">
        <f t="shared" si="7"/>
        <v>42.187888415732836</v>
      </c>
      <c r="I44" s="134">
        <f t="shared" si="8"/>
        <v>0.08932148283865968</v>
      </c>
      <c r="J44" s="134">
        <f t="shared" si="11"/>
        <v>0.9835264663291285</v>
      </c>
      <c r="K44" s="134">
        <f t="shared" si="12"/>
        <v>956.7392636350996</v>
      </c>
      <c r="L44" s="134">
        <f t="shared" si="9"/>
        <v>1000.0000000000002</v>
      </c>
      <c r="M44" s="135">
        <f t="shared" si="13"/>
        <v>51.65554894290656</v>
      </c>
      <c r="N44" s="136">
        <f t="shared" si="14"/>
        <v>43.26073636490062</v>
      </c>
      <c r="O44" s="137">
        <f>(uSuccessP*H44+uRevision*NP1!I44+uSuccessR*NP1!J44)/(1+oDR)^cycle</f>
        <v>20.799740010382223</v>
      </c>
      <c r="P44" s="29"/>
      <c r="Q44" s="29"/>
    </row>
    <row r="45" spans="1:17" ht="12.75">
      <c r="A45">
        <v>39</v>
      </c>
      <c r="C45" s="138">
        <f t="shared" si="6"/>
        <v>0.0009049046551092843</v>
      </c>
      <c r="E45" s="138">
        <f t="shared" si="10"/>
        <v>0.15480000000000002</v>
      </c>
      <c r="G45" s="25"/>
      <c r="H45" s="134">
        <f t="shared" si="7"/>
        <v>35.61902727236076</v>
      </c>
      <c r="I45" s="134">
        <f t="shared" si="8"/>
        <v>0.07751707526979285</v>
      </c>
      <c r="J45" s="134">
        <f t="shared" si="11"/>
        <v>0.8656435983266761</v>
      </c>
      <c r="K45" s="134">
        <f t="shared" si="12"/>
        <v>963.437812054043</v>
      </c>
      <c r="L45" s="134">
        <f t="shared" si="9"/>
        <v>1000.0000000000002</v>
      </c>
      <c r="M45" s="135">
        <f t="shared" si="13"/>
        <v>42.29144945700591</v>
      </c>
      <c r="N45" s="136">
        <f t="shared" si="14"/>
        <v>36.56218794595723</v>
      </c>
      <c r="O45" s="137">
        <f>(uSuccessP*H45+uRevision*NP1!I45+uSuccessR*NP1!J45)/(1+oDR)^cycle</f>
        <v>17.316743186153595</v>
      </c>
      <c r="P45" s="29"/>
      <c r="Q45" s="29"/>
    </row>
    <row r="46" spans="1:17" ht="12.75">
      <c r="A46">
        <v>40</v>
      </c>
      <c r="C46" s="138">
        <f t="shared" si="6"/>
        <v>0.0009154887173442594</v>
      </c>
      <c r="E46" s="138">
        <f t="shared" si="10"/>
        <v>0.15480000000000002</v>
      </c>
      <c r="G46" s="25"/>
      <c r="H46" s="134">
        <f t="shared" si="7"/>
        <v>30.07259303300869</v>
      </c>
      <c r="I46" s="134">
        <f t="shared" si="8"/>
        <v>0.0672345615236908</v>
      </c>
      <c r="J46" s="134">
        <f t="shared" si="11"/>
        <v>0.7609833158852726</v>
      </c>
      <c r="K46" s="134">
        <f t="shared" si="12"/>
        <v>969.0991890895825</v>
      </c>
      <c r="L46" s="134">
        <f t="shared" si="9"/>
        <v>1000.0000000000002</v>
      </c>
      <c r="M46" s="135">
        <f t="shared" si="13"/>
        <v>34.605243006097545</v>
      </c>
      <c r="N46" s="136">
        <f t="shared" si="14"/>
        <v>30.900810910417654</v>
      </c>
      <c r="O46" s="137">
        <f>(uSuccessP*H46+uRevision*NP1!I46+uSuccessR*NP1!J46)/(1+oDR)^cycle</f>
        <v>14.416949579149119</v>
      </c>
      <c r="P46" s="29"/>
      <c r="Q46" s="29"/>
    </row>
    <row r="47" spans="1:17" ht="12.75">
      <c r="A47">
        <v>41</v>
      </c>
      <c r="C47" s="138">
        <f t="shared" si="6"/>
        <v>0.0009259272583347355</v>
      </c>
      <c r="E47" s="138">
        <f t="shared" si="10"/>
        <v>0.15480000000000002</v>
      </c>
      <c r="G47" s="25"/>
      <c r="H47" s="134">
        <f t="shared" si="7"/>
        <v>25.389510597880875</v>
      </c>
      <c r="I47" s="134">
        <f t="shared" si="8"/>
        <v>0.05828436625348091</v>
      </c>
      <c r="J47" s="134">
        <f t="shared" si="11"/>
        <v>0.668225726120171</v>
      </c>
      <c r="K47" s="134">
        <f t="shared" si="12"/>
        <v>973.8839793097457</v>
      </c>
      <c r="L47" s="134">
        <f t="shared" si="9"/>
        <v>1000.0000000000002</v>
      </c>
      <c r="M47" s="135">
        <f t="shared" si="13"/>
        <v>28.30059326336605</v>
      </c>
      <c r="N47" s="136">
        <f t="shared" si="14"/>
        <v>26.116020690254526</v>
      </c>
      <c r="O47" s="137">
        <f>(uSuccessP*H47+uRevision*NP1!I47+uSuccessR*NP1!J47)/(1+oDR)^cycle</f>
        <v>12.002712533819642</v>
      </c>
      <c r="P47" s="29"/>
      <c r="Q47" s="29"/>
    </row>
    <row r="48" spans="1:17" ht="12.75">
      <c r="A48">
        <v>42</v>
      </c>
      <c r="C48" s="138">
        <f t="shared" si="6"/>
        <v>0.0009362257989862233</v>
      </c>
      <c r="E48" s="138">
        <f t="shared" si="10"/>
        <v>0.15480000000000002</v>
      </c>
      <c r="G48" s="25"/>
      <c r="H48" s="134">
        <f t="shared" si="7"/>
        <v>21.435444042483542</v>
      </c>
      <c r="I48" s="134">
        <f t="shared" si="8"/>
        <v>0.050499343890177045</v>
      </c>
      <c r="J48" s="134">
        <f t="shared" si="11"/>
        <v>0.5861516137043341</v>
      </c>
      <c r="K48" s="134">
        <f t="shared" si="12"/>
        <v>977.9279049999221</v>
      </c>
      <c r="L48" s="134">
        <f t="shared" si="9"/>
        <v>1000.0000000000002</v>
      </c>
      <c r="M48" s="135">
        <f t="shared" si="13"/>
        <v>23.13254051383491</v>
      </c>
      <c r="N48" s="136">
        <f t="shared" si="14"/>
        <v>22.072095000078054</v>
      </c>
      <c r="O48" s="137">
        <f>(uSuccessP*H48+uRevision*NP1!I48+uSuccessR*NP1!J48)/(1+oDR)^cycle</f>
        <v>9.992733380358528</v>
      </c>
      <c r="P48" s="29"/>
      <c r="Q48" s="29"/>
    </row>
    <row r="49" spans="1:17" ht="12.75">
      <c r="A49">
        <v>43</v>
      </c>
      <c r="C49" s="138">
        <f t="shared" si="6"/>
        <v>0.0009463895235214403</v>
      </c>
      <c r="E49" s="138">
        <f t="shared" si="10"/>
        <v>0.15480000000000002</v>
      </c>
      <c r="G49" s="25"/>
      <c r="H49" s="134">
        <f t="shared" si="7"/>
        <v>18.096951025033253</v>
      </c>
      <c r="I49" s="134">
        <f t="shared" si="8"/>
        <v>0.04373234422200986</v>
      </c>
      <c r="J49" s="134">
        <f t="shared" si="11"/>
        <v>0.5136413379329039</v>
      </c>
      <c r="K49" s="134">
        <f t="shared" si="12"/>
        <v>981.3456752928121</v>
      </c>
      <c r="L49" s="134">
        <f t="shared" si="9"/>
        <v>1000.0000000000002</v>
      </c>
      <c r="M49" s="135">
        <f t="shared" si="13"/>
        <v>18.898811286345744</v>
      </c>
      <c r="N49" s="136">
        <f t="shared" si="14"/>
        <v>18.654324707188167</v>
      </c>
      <c r="O49" s="137">
        <f>(uSuccessP*H49+uRevision*NP1!I49+uSuccessR*NP1!J49)/(1+oDR)^cycle</f>
        <v>8.31932465971646</v>
      </c>
      <c r="P49" s="29"/>
      <c r="Q49" s="29"/>
    </row>
    <row r="50" spans="1:17" ht="12.75">
      <c r="A50">
        <v>44</v>
      </c>
      <c r="C50" s="138">
        <f t="shared" si="6"/>
        <v>0.0009564233074096373</v>
      </c>
      <c r="E50" s="138">
        <f t="shared" si="10"/>
        <v>0.15480000000000002</v>
      </c>
      <c r="G50" s="25"/>
      <c r="H50" s="134">
        <f t="shared" si="7"/>
        <v>15.278234660604712</v>
      </c>
      <c r="I50" s="134">
        <f t="shared" si="8"/>
        <v>0.037853999270708684</v>
      </c>
      <c r="J50" s="134">
        <f t="shared" si="11"/>
        <v>0.44967193575557673</v>
      </c>
      <c r="K50" s="134">
        <f t="shared" si="12"/>
        <v>984.2342394043692</v>
      </c>
      <c r="L50" s="134">
        <f t="shared" si="9"/>
        <v>1000.0000000000002</v>
      </c>
      <c r="M50" s="135">
        <f t="shared" si="13"/>
        <v>15.432547939822218</v>
      </c>
      <c r="N50" s="136">
        <f t="shared" si="14"/>
        <v>15.765760595630997</v>
      </c>
      <c r="O50" s="137">
        <f>(uSuccessP*H50+uRevision*NP1!I50+uSuccessR*NP1!J50)/(1+oDR)^cycle</f>
        <v>6.926131469546675</v>
      </c>
      <c r="P50" s="29"/>
      <c r="Q50" s="29"/>
    </row>
    <row r="51" spans="1:17" ht="12.75">
      <c r="A51">
        <v>45</v>
      </c>
      <c r="C51" s="138">
        <f t="shared" si="6"/>
        <v>0.000966331742393578</v>
      </c>
      <c r="E51" s="138">
        <f t="shared" si="10"/>
        <v>0.15480000000000002</v>
      </c>
      <c r="G51" s="25"/>
      <c r="H51" s="134">
        <f t="shared" si="7"/>
        <v>12.898400092022822</v>
      </c>
      <c r="I51" s="134">
        <f t="shared" si="8"/>
        <v>0.03275072055050318</v>
      </c>
      <c r="J51" s="134">
        <f t="shared" si="11"/>
        <v>0.39331296286857914</v>
      </c>
      <c r="K51" s="134">
        <f t="shared" si="12"/>
        <v>986.6755362245583</v>
      </c>
      <c r="L51" s="134">
        <f t="shared" si="9"/>
        <v>1000.0000000000002</v>
      </c>
      <c r="M51" s="135">
        <f t="shared" si="13"/>
        <v>12.596238046099355</v>
      </c>
      <c r="N51" s="136">
        <f t="shared" si="14"/>
        <v>13.324463775441904</v>
      </c>
      <c r="O51" s="137">
        <f>(uSuccessP*H51+uRevision*NP1!I51+uSuccessR*NP1!J51)/(1+oDR)^cycle</f>
        <v>5.766234250534468</v>
      </c>
      <c r="P51" s="29"/>
      <c r="Q51" s="29"/>
    </row>
    <row r="52" spans="1:17" ht="12.75">
      <c r="A52">
        <v>46</v>
      </c>
      <c r="C52" s="138">
        <f t="shared" si="6"/>
        <v>0.0009761191589737761</v>
      </c>
      <c r="E52" s="138">
        <f t="shared" si="10"/>
        <v>0.15480000000000002</v>
      </c>
      <c r="G52" s="25"/>
      <c r="H52" s="134">
        <f t="shared" si="7"/>
        <v>10.889137382327755</v>
      </c>
      <c r="I52" s="134">
        <f t="shared" si="8"/>
        <v>0.028322893964675758</v>
      </c>
      <c r="J52" s="134">
        <f t="shared" si="11"/>
        <v>0.3437214923000551</v>
      </c>
      <c r="K52" s="134">
        <f t="shared" si="12"/>
        <v>988.7388182314077</v>
      </c>
      <c r="L52" s="134">
        <f t="shared" si="9"/>
        <v>1000.0000000000001</v>
      </c>
      <c r="M52" s="135">
        <f t="shared" si="13"/>
        <v>10.276654627506955</v>
      </c>
      <c r="N52" s="136">
        <f t="shared" si="14"/>
        <v>11.261181768592486</v>
      </c>
      <c r="O52" s="137">
        <f>(uSuccessP*H52+uRevision*NP1!I52+uSuccessR*NP1!J52)/(1+oDR)^cycle</f>
        <v>4.8005691662544985</v>
      </c>
      <c r="P52" s="29"/>
      <c r="Q52" s="29"/>
    </row>
    <row r="53" spans="1:17" ht="12.75">
      <c r="A53">
        <v>47</v>
      </c>
      <c r="C53" s="138">
        <f t="shared" si="6"/>
        <v>0.000985789646657853</v>
      </c>
      <c r="E53" s="138">
        <f t="shared" si="10"/>
        <v>0.15480000000000002</v>
      </c>
      <c r="G53" s="25"/>
      <c r="H53" s="134">
        <f t="shared" si="7"/>
        <v>9.192764516650884</v>
      </c>
      <c r="I53" s="134">
        <f t="shared" si="8"/>
        <v>0.0244832585845359</v>
      </c>
      <c r="J53" s="134">
        <f t="shared" si="11"/>
        <v>0.3001365976996548</v>
      </c>
      <c r="K53" s="134">
        <f t="shared" si="12"/>
        <v>990.4826156270651</v>
      </c>
      <c r="L53" s="134">
        <f t="shared" si="9"/>
        <v>1000.0000000000002</v>
      </c>
      <c r="M53" s="135">
        <f t="shared" si="13"/>
        <v>8.38064585793635</v>
      </c>
      <c r="N53" s="136">
        <f t="shared" si="14"/>
        <v>9.517384372935075</v>
      </c>
      <c r="O53" s="137">
        <f>(uSuccessP*H53+uRevision*NP1!I53+uSuccessR*NP1!J53)/(1+oDR)^cycle</f>
        <v>3.996612915679261</v>
      </c>
      <c r="P53" s="29"/>
      <c r="Q53" s="29"/>
    </row>
    <row r="54" spans="1:17" ht="12.75">
      <c r="A54">
        <v>48</v>
      </c>
      <c r="C54" s="138">
        <f t="shared" si="6"/>
        <v>0.0009953470722412483</v>
      </c>
      <c r="E54" s="138">
        <f t="shared" si="10"/>
        <v>0.15480000000000002</v>
      </c>
      <c r="G54" s="25"/>
      <c r="H54" s="134">
        <f t="shared" si="7"/>
        <v>7.760574578225875</v>
      </c>
      <c r="I54" s="134">
        <f t="shared" si="8"/>
        <v>0.021155455155437885</v>
      </c>
      <c r="J54" s="134">
        <f t="shared" si="11"/>
        <v>0.261873573451721</v>
      </c>
      <c r="K54" s="134">
        <f t="shared" si="12"/>
        <v>991.9563963931672</v>
      </c>
      <c r="L54" s="134">
        <f t="shared" si="9"/>
        <v>1000.0000000000002</v>
      </c>
      <c r="M54" s="135">
        <f t="shared" si="13"/>
        <v>6.831636933758921</v>
      </c>
      <c r="N54" s="136">
        <f t="shared" si="14"/>
        <v>8.043603606833035</v>
      </c>
      <c r="O54" s="137">
        <f>(uSuccessP*H54+uRevision*NP1!I54+uSuccessR*NP1!J54)/(1+oDR)^cycle</f>
        <v>3.3272877151111504</v>
      </c>
      <c r="P54" s="29"/>
      <c r="Q54" s="29"/>
    </row>
    <row r="55" spans="1:17" ht="12.75">
      <c r="A55">
        <v>49</v>
      </c>
      <c r="C55" s="138">
        <f t="shared" si="6"/>
        <v>0.0010047950963462116</v>
      </c>
      <c r="E55" s="138">
        <f t="shared" si="10"/>
        <v>0.15480000000000002</v>
      </c>
      <c r="G55" s="25"/>
      <c r="H55" s="134">
        <f t="shared" si="7"/>
        <v>6.551439846235479</v>
      </c>
      <c r="I55" s="134">
        <f t="shared" si="8"/>
        <v>0.018272730219099267</v>
      </c>
      <c r="J55" s="134">
        <f t="shared" si="11"/>
        <v>0.2283180829375931</v>
      </c>
      <c r="K55" s="134">
        <f t="shared" si="12"/>
        <v>993.2019693406081</v>
      </c>
      <c r="L55" s="134">
        <f t="shared" si="9"/>
        <v>1000.0000000000003</v>
      </c>
      <c r="M55" s="135">
        <f t="shared" si="13"/>
        <v>5.566727741576072</v>
      </c>
      <c r="N55" s="136">
        <f t="shared" si="14"/>
        <v>6.798030659392172</v>
      </c>
      <c r="O55" s="137">
        <f>(uSuccessP*H55+uRevision*NP1!I55+uSuccessR*NP1!J55)/(1+oDR)^cycle</f>
        <v>2.7700495948798727</v>
      </c>
      <c r="P55" s="29"/>
      <c r="Q55" s="29"/>
    </row>
    <row r="56" spans="1:17" ht="12.75">
      <c r="A56">
        <v>50</v>
      </c>
      <c r="C56" s="138">
        <f t="shared" si="6"/>
        <v>0.0010141371884196948</v>
      </c>
      <c r="E56" s="138">
        <f t="shared" si="10"/>
        <v>0.15480000000000002</v>
      </c>
      <c r="G56" s="25"/>
      <c r="H56" s="134">
        <f t="shared" si="7"/>
        <v>5.530632899252465</v>
      </c>
      <c r="I56" s="134">
        <f t="shared" si="8"/>
        <v>0.01577678210326573</v>
      </c>
      <c r="J56" s="134">
        <f t="shared" si="11"/>
        <v>0.19892037735815066</v>
      </c>
      <c r="K56" s="134">
        <f t="shared" si="12"/>
        <v>994.2546699412864</v>
      </c>
      <c r="L56" s="134">
        <f t="shared" si="9"/>
        <v>1000.0000000000002</v>
      </c>
      <c r="M56" s="135">
        <f t="shared" si="13"/>
        <v>4.534287998232705</v>
      </c>
      <c r="N56" s="136">
        <f t="shared" si="14"/>
        <v>5.745330058713882</v>
      </c>
      <c r="O56" s="137">
        <f>(uSuccessP*H56+uRevision*NP1!I56+uSuccessR*NP1!J56)/(1+oDR)^cycle</f>
        <v>2.3061293248182344</v>
      </c>
      <c r="P56" s="29"/>
      <c r="Q56" s="29"/>
    </row>
    <row r="57" spans="1:17" ht="12.75">
      <c r="A57">
        <v>51</v>
      </c>
      <c r="C57" s="138">
        <f t="shared" si="6"/>
        <v>0.0010233766403596745</v>
      </c>
      <c r="E57" s="138">
        <f t="shared" si="10"/>
        <v>0.15480000000000002</v>
      </c>
      <c r="G57" s="25"/>
      <c r="H57" s="134">
        <f t="shared" si="7"/>
        <v>4.668831005932684</v>
      </c>
      <c r="I57" s="134">
        <f t="shared" si="8"/>
        <v>0.013616735609825702</v>
      </c>
      <c r="J57" s="134">
        <f t="shared" si="11"/>
        <v>0.17318968844039775</v>
      </c>
      <c r="K57" s="134">
        <f t="shared" si="12"/>
        <v>995.1443625700173</v>
      </c>
      <c r="L57" s="134">
        <f t="shared" si="9"/>
        <v>1000.0000000000002</v>
      </c>
      <c r="M57" s="135">
        <f t="shared" si="13"/>
        <v>3.6919670254617074</v>
      </c>
      <c r="N57" s="136">
        <f t="shared" si="14"/>
        <v>4.855637429982907</v>
      </c>
      <c r="O57" s="137">
        <f>(uSuccessP*H57+uRevision*NP1!I57+uSuccessR*NP1!J57)/(1+oDR)^cycle</f>
        <v>1.9199004187912214</v>
      </c>
      <c r="P57" s="29"/>
      <c r="Q57" s="29"/>
    </row>
    <row r="58" spans="1:17" ht="12.75">
      <c r="A58">
        <v>52</v>
      </c>
      <c r="C58" s="138">
        <f t="shared" si="6"/>
        <v>0.0010325165789211166</v>
      </c>
      <c r="E58" s="138">
        <f t="shared" si="10"/>
        <v>0.15480000000000002</v>
      </c>
      <c r="G58" s="25"/>
      <c r="H58" s="134">
        <f t="shared" si="7"/>
        <v>3.9412753207964975</v>
      </c>
      <c r="I58" s="134">
        <f t="shared" si="8"/>
        <v>0.01174823295542236</v>
      </c>
      <c r="J58" s="134">
        <f t="shared" si="11"/>
        <v>0.15068886735743642</v>
      </c>
      <c r="K58" s="134">
        <f t="shared" si="12"/>
        <v>995.8962875788908</v>
      </c>
      <c r="L58" s="134">
        <f t="shared" si="9"/>
        <v>1000.0000000000001</v>
      </c>
      <c r="M58" s="135">
        <f t="shared" si="13"/>
        <v>3.005048548809692</v>
      </c>
      <c r="N58" s="136">
        <f t="shared" si="14"/>
        <v>4.103712421109356</v>
      </c>
      <c r="O58" s="137">
        <f>(uSuccessP*H58+uRevision*NP1!I58+uSuccessR*NP1!J58)/(1+oDR)^cycle</f>
        <v>1.5983529451762217</v>
      </c>
      <c r="P58" s="29"/>
      <c r="Q58" s="29"/>
    </row>
    <row r="59" spans="1:17" ht="12.75">
      <c r="A59">
        <v>53</v>
      </c>
      <c r="C59" s="138">
        <f t="shared" si="6"/>
        <v>0.001041559977032036</v>
      </c>
      <c r="E59" s="138">
        <f t="shared" si="10"/>
        <v>0.15480000000000002</v>
      </c>
      <c r="G59" s="25"/>
      <c r="H59" s="134">
        <f t="shared" si="7"/>
        <v>3.3270608265045936</v>
      </c>
      <c r="I59" s="134">
        <f t="shared" si="8"/>
        <v>0.010132629326903187</v>
      </c>
      <c r="J59" s="134">
        <f t="shared" si="11"/>
        <v>0.1310293178310223</v>
      </c>
      <c r="K59" s="134">
        <f t="shared" si="12"/>
        <v>996.5317772263377</v>
      </c>
      <c r="L59" s="134">
        <f t="shared" si="9"/>
        <v>1000.0000000000002</v>
      </c>
      <c r="M59" s="135">
        <f t="shared" si="13"/>
        <v>2.4450921619023886</v>
      </c>
      <c r="N59" s="136">
        <f t="shared" si="14"/>
        <v>3.468222773662519</v>
      </c>
      <c r="O59" s="137">
        <f>(uSuccessP*H59+uRevision*NP1!I59+uSuccessR*NP1!J59)/(1+oDR)^cycle</f>
        <v>1.33065543103757</v>
      </c>
      <c r="P59" s="29"/>
      <c r="Q59" s="29"/>
    </row>
    <row r="60" spans="1:17" ht="12.75">
      <c r="A60">
        <v>54</v>
      </c>
      <c r="C60" s="138">
        <f t="shared" si="6"/>
        <v>0.001050509664134447</v>
      </c>
      <c r="E60" s="138">
        <f t="shared" si="10"/>
        <v>0.15480000000000002</v>
      </c>
      <c r="G60" s="25"/>
      <c r="H60" s="134">
        <f t="shared" si="7"/>
        <v>2.808536701010276</v>
      </c>
      <c r="I60" s="134">
        <f t="shared" si="8"/>
        <v>0.008736282264647108</v>
      </c>
      <c r="J60" s="134">
        <f t="shared" si="11"/>
        <v>0.11386625243809967</v>
      </c>
      <c r="K60" s="134">
        <f t="shared" si="12"/>
        <v>997.0688607642871</v>
      </c>
      <c r="L60" s="134">
        <f t="shared" si="9"/>
        <v>1000.0000000000001</v>
      </c>
      <c r="M60" s="135">
        <f t="shared" si="13"/>
        <v>1.988812633554259</v>
      </c>
      <c r="N60" s="136">
        <f t="shared" si="14"/>
        <v>2.931139235713023</v>
      </c>
      <c r="O60" s="137">
        <f>(uSuccessP*H60+uRevision*NP1!I60+uSuccessR*NP1!J60)/(1+oDR)^cycle</f>
        <v>1.1077901125945069</v>
      </c>
      <c r="P60" s="29"/>
      <c r="Q60" s="29"/>
    </row>
    <row r="61" spans="1:17" ht="12.75">
      <c r="A61">
        <v>55</v>
      </c>
      <c r="C61" s="138">
        <f t="shared" si="6"/>
        <v>0.0010593683356502348</v>
      </c>
      <c r="E61" s="138">
        <f t="shared" si="10"/>
        <v>0.15480000000000002</v>
      </c>
      <c r="G61" s="25"/>
      <c r="H61" s="134">
        <f t="shared" si="7"/>
        <v>2.3707999448433235</v>
      </c>
      <c r="I61" s="134">
        <f t="shared" si="8"/>
        <v>0.0075299249480858445</v>
      </c>
      <c r="J61" s="134">
        <f t="shared" si="11"/>
        <v>0.09889428658794464</v>
      </c>
      <c r="K61" s="134">
        <f t="shared" si="12"/>
        <v>997.5227758436208</v>
      </c>
      <c r="L61" s="134">
        <f t="shared" si="9"/>
        <v>1000.0000000000002</v>
      </c>
      <c r="M61" s="135">
        <f t="shared" si="13"/>
        <v>1.6171562923810523</v>
      </c>
      <c r="N61" s="136">
        <f t="shared" si="14"/>
        <v>2.477224156379354</v>
      </c>
      <c r="O61" s="137">
        <f>(uSuccessP*H61+uRevision*NP1!I61+uSuccessR*NP1!J61)/(1+oDR)^cycle</f>
        <v>0.922249253191638</v>
      </c>
      <c r="P61" s="29"/>
      <c r="Q61" s="29"/>
    </row>
    <row r="62" spans="1:17" ht="12.75">
      <c r="A62">
        <v>56</v>
      </c>
      <c r="C62" s="138">
        <f t="shared" si="6"/>
        <v>0.0010681385616616579</v>
      </c>
      <c r="E62" s="138">
        <f t="shared" si="10"/>
        <v>0.15480000000000002</v>
      </c>
      <c r="G62" s="25"/>
      <c r="H62" s="134">
        <f t="shared" si="7"/>
        <v>2.0012677705385045</v>
      </c>
      <c r="I62" s="134">
        <f t="shared" si="8"/>
        <v>0.00648811430659027</v>
      </c>
      <c r="J62" s="134">
        <f t="shared" si="11"/>
        <v>0.08584337362777344</v>
      </c>
      <c r="K62" s="134">
        <f t="shared" si="12"/>
        <v>997.9064007415272</v>
      </c>
      <c r="L62" s="134">
        <f t="shared" si="9"/>
        <v>1000.0000000000001</v>
      </c>
      <c r="M62" s="135">
        <f t="shared" si="13"/>
        <v>1.3145405115260353</v>
      </c>
      <c r="N62" s="136">
        <f t="shared" si="14"/>
        <v>2.093599258472868</v>
      </c>
      <c r="O62" s="137">
        <f>(uSuccessP*H62+uRevision*NP1!I62+uSuccessR*NP1!J62)/(1+oDR)^cycle</f>
        <v>0.767782305397246</v>
      </c>
      <c r="P62" s="29"/>
      <c r="Q62" s="29"/>
    </row>
    <row r="63" spans="1:17" ht="12.75">
      <c r="A63">
        <v>57</v>
      </c>
      <c r="C63" s="138">
        <f t="shared" si="6"/>
        <v>0.001076822794882748</v>
      </c>
      <c r="E63" s="138">
        <f t="shared" si="10"/>
        <v>0.15480000000000002</v>
      </c>
      <c r="G63" s="25"/>
      <c r="H63" s="134">
        <f t="shared" si="7"/>
        <v>1.6893165089051638</v>
      </c>
      <c r="I63" s="134">
        <f t="shared" si="8"/>
        <v>0.005588745699090976</v>
      </c>
      <c r="J63" s="134">
        <f t="shared" si="11"/>
        <v>0.07447507637088145</v>
      </c>
      <c r="K63" s="134">
        <f t="shared" si="12"/>
        <v>998.230619669025</v>
      </c>
      <c r="L63" s="134">
        <f t="shared" si="9"/>
        <v>1000.0000000000001</v>
      </c>
      <c r="M63" s="135">
        <f t="shared" si="13"/>
        <v>1.0682280201241205</v>
      </c>
      <c r="N63" s="136">
        <f t="shared" si="14"/>
        <v>1.7693803309751361</v>
      </c>
      <c r="O63" s="137">
        <f>(uSuccessP*H63+uRevision*NP1!I63+uSuccessR*NP1!J63)/(1+oDR)^cycle</f>
        <v>0.6391854052312064</v>
      </c>
      <c r="P63" s="29"/>
      <c r="Q63" s="29"/>
    </row>
    <row r="64" spans="1:17" ht="12.75">
      <c r="A64">
        <v>58</v>
      </c>
      <c r="C64" s="138">
        <f t="shared" si="6"/>
        <v>0.0010854233779941103</v>
      </c>
      <c r="E64" s="138">
        <f t="shared" si="10"/>
        <v>0.15480000000000002</v>
      </c>
      <c r="G64" s="25"/>
      <c r="H64" s="134">
        <f t="shared" si="7"/>
        <v>1.4259766896950474</v>
      </c>
      <c r="I64" s="134">
        <f t="shared" si="8"/>
        <v>0.0048126266864323185</v>
      </c>
      <c r="J64" s="134">
        <f t="shared" si="11"/>
        <v>0.06457916444472361</v>
      </c>
      <c r="K64" s="134">
        <f t="shared" si="12"/>
        <v>998.5046315191739</v>
      </c>
      <c r="L64" s="134">
        <f t="shared" si="9"/>
        <v>1000.0000000000001</v>
      </c>
      <c r="M64" s="135">
        <f t="shared" si="13"/>
        <v>0.867812550173639</v>
      </c>
      <c r="N64" s="136">
        <f t="shared" si="14"/>
        <v>1.4953684808262033</v>
      </c>
      <c r="O64" s="137">
        <f>(uSuccessP*H64+uRevision*NP1!I64+uSuccessR*NP1!J64)/(1+oDR)^cycle</f>
        <v>0.5321261114419624</v>
      </c>
      <c r="P64" s="29"/>
      <c r="Q64" s="29"/>
    </row>
    <row r="65" spans="1:17" ht="12.75">
      <c r="A65">
        <v>59</v>
      </c>
      <c r="C65" s="138">
        <f t="shared" si="6"/>
        <v>0.001093942550398519</v>
      </c>
      <c r="E65" s="138">
        <f t="shared" si="10"/>
        <v>0.15480000000000002</v>
      </c>
      <c r="G65" s="25"/>
      <c r="H65" s="134">
        <f t="shared" si="7"/>
        <v>1.2036755615535202</v>
      </c>
      <c r="I65" s="134">
        <f t="shared" si="8"/>
        <v>0.004143103154522782</v>
      </c>
      <c r="J65" s="134">
        <f t="shared" si="11"/>
        <v>0.0559705227525354</v>
      </c>
      <c r="K65" s="134">
        <f t="shared" si="12"/>
        <v>998.7362108125395</v>
      </c>
      <c r="L65" s="134">
        <f t="shared" si="9"/>
        <v>1000.0000000000001</v>
      </c>
      <c r="M65" s="135">
        <f t="shared" si="13"/>
        <v>0.7047963281036227</v>
      </c>
      <c r="N65" s="136">
        <f t="shared" si="14"/>
        <v>1.2637891874605784</v>
      </c>
      <c r="O65" s="137">
        <f>(uSuccessP*H65+uRevision*NP1!I65+uSuccessR*NP1!J65)/(1+oDR)^cycle</f>
        <v>0.4429974891557489</v>
      </c>
      <c r="P65" s="29"/>
      <c r="Q65" s="29"/>
    </row>
    <row r="66" spans="1:17" ht="12.75">
      <c r="A66">
        <v>60</v>
      </c>
      <c r="C66" s="138">
        <f t="shared" si="6"/>
        <v>0.0011023824544542649</v>
      </c>
      <c r="E66" s="138">
        <f t="shared" si="10"/>
        <v>0.15480000000000002</v>
      </c>
      <c r="G66" s="25"/>
      <c r="H66" s="134">
        <f t="shared" si="7"/>
        <v>1.0160196738051233</v>
      </c>
      <c r="I66" s="134">
        <f t="shared" si="8"/>
        <v>0.0035657317300134012</v>
      </c>
      <c r="J66" s="134">
        <f t="shared" si="11"/>
        <v>0.048486353643453696</v>
      </c>
      <c r="K66" s="134">
        <f t="shared" si="12"/>
        <v>998.9319282408215</v>
      </c>
      <c r="L66" s="134">
        <f t="shared" si="9"/>
        <v>1000.0000000000001</v>
      </c>
      <c r="M66" s="135">
        <f t="shared" si="13"/>
        <v>0.5722432607550623</v>
      </c>
      <c r="N66" s="136">
        <f t="shared" si="14"/>
        <v>1.0680717591785904</v>
      </c>
      <c r="O66" s="137">
        <f>(uSuccessP*H66+uRevision*NP1!I66+uSuccessR*NP1!J66)/(1+oDR)^cycle</f>
        <v>0.36879662503205707</v>
      </c>
      <c r="P66" s="29"/>
      <c r="Q66" s="29"/>
    </row>
    <row r="67" spans="13:15" ht="12.75">
      <c r="M67" s="58" t="s">
        <v>129</v>
      </c>
      <c r="N67" s="58" t="s">
        <v>130</v>
      </c>
      <c r="O67" s="58" t="s">
        <v>131</v>
      </c>
    </row>
    <row r="68" spans="9:15" ht="12.75">
      <c r="I68" s="29"/>
      <c r="M68" s="132">
        <f>SUM(M6:M66)/1000</f>
        <v>610.3118177575827</v>
      </c>
      <c r="N68" s="133">
        <f>SUM(N6:N66)/1000</f>
        <v>20.917790824807657</v>
      </c>
      <c r="O68" s="111">
        <f>SUM(O6:O66)/1000</f>
        <v>14.697709857306155</v>
      </c>
    </row>
    <row r="69" ht="12.75">
      <c r="I69" s="29"/>
    </row>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9"/>
  <dimension ref="A1:EL100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4.7109375" style="41" customWidth="1"/>
    <col min="3" max="7" width="9.140625" style="11" customWidth="1"/>
    <col min="8" max="9" width="9.140625" style="40" customWidth="1"/>
    <col min="10" max="12" width="9.28125" style="59" bestFit="1" customWidth="1"/>
    <col min="13" max="15" width="9.140625" style="11" customWidth="1"/>
    <col min="16" max="16" width="4.7109375" style="41" customWidth="1"/>
    <col min="17" max="17" width="9.28125" style="59" bestFit="1" customWidth="1"/>
    <col min="18" max="18" width="9.28125" style="79" bestFit="1" customWidth="1"/>
    <col min="19" max="22" width="9.28125" style="79" customWidth="1"/>
    <col min="23" max="23" width="1.7109375" style="41" customWidth="1"/>
    <col min="24" max="24" width="10.7109375" style="28" customWidth="1"/>
    <col min="25" max="26" width="10.7109375" style="149" customWidth="1"/>
    <col min="27" max="27" width="2.7109375" style="41" customWidth="1"/>
    <col min="31" max="31" width="2.421875" style="92" customWidth="1"/>
    <col min="36" max="36" width="2.421875" style="41" customWidth="1"/>
  </cols>
  <sheetData>
    <row r="1" spans="3:26" ht="12.75">
      <c r="C1" s="109" t="s">
        <v>42</v>
      </c>
      <c r="Q1" s="59" t="s">
        <v>43</v>
      </c>
      <c r="Y1" s="28" t="s">
        <v>59</v>
      </c>
      <c r="Z1">
        <v>100000</v>
      </c>
    </row>
    <row r="2" spans="3:32" ht="12.75">
      <c r="C2" s="55" t="s">
        <v>125</v>
      </c>
      <c r="H2" s="55" t="s">
        <v>124</v>
      </c>
      <c r="J2" s="55" t="s">
        <v>143</v>
      </c>
      <c r="M2" s="55" t="s">
        <v>144</v>
      </c>
      <c r="Q2" s="90" t="s">
        <v>106</v>
      </c>
      <c r="R2" s="80"/>
      <c r="S2" s="90" t="s">
        <v>87</v>
      </c>
      <c r="T2" s="80"/>
      <c r="U2" s="90" t="s">
        <v>145</v>
      </c>
      <c r="V2" s="80"/>
      <c r="X2" s="28" t="s">
        <v>107</v>
      </c>
      <c r="AB2" t="s">
        <v>108</v>
      </c>
      <c r="AF2" t="s">
        <v>109</v>
      </c>
    </row>
    <row r="3" spans="2:36" s="22" customFormat="1" ht="12.75">
      <c r="B3" s="50"/>
      <c r="C3" s="52" t="s">
        <v>9</v>
      </c>
      <c r="D3" s="52" t="s">
        <v>10</v>
      </c>
      <c r="E3" s="53" t="s">
        <v>91</v>
      </c>
      <c r="F3" s="53"/>
      <c r="G3" s="53" t="s">
        <v>11</v>
      </c>
      <c r="H3" s="54" t="s">
        <v>121</v>
      </c>
      <c r="I3" s="54" t="s">
        <v>123</v>
      </c>
      <c r="J3" s="78" t="s">
        <v>12</v>
      </c>
      <c r="K3" s="79" t="s">
        <v>13</v>
      </c>
      <c r="L3" s="78" t="s">
        <v>14</v>
      </c>
      <c r="M3" s="53" t="s">
        <v>55</v>
      </c>
      <c r="N3" s="53" t="s">
        <v>56</v>
      </c>
      <c r="O3" s="53" t="s">
        <v>57</v>
      </c>
      <c r="P3" s="50"/>
      <c r="Q3" s="78" t="s">
        <v>22</v>
      </c>
      <c r="R3" s="91" t="s">
        <v>21</v>
      </c>
      <c r="S3" s="78" t="s">
        <v>22</v>
      </c>
      <c r="T3" s="91" t="s">
        <v>21</v>
      </c>
      <c r="U3" s="78" t="s">
        <v>22</v>
      </c>
      <c r="V3" s="91" t="s">
        <v>21</v>
      </c>
      <c r="W3" s="50"/>
      <c r="X3" s="28" t="s">
        <v>106</v>
      </c>
      <c r="Y3" s="28" t="s">
        <v>87</v>
      </c>
      <c r="Z3" s="28" t="s">
        <v>146</v>
      </c>
      <c r="AA3" s="50"/>
      <c r="AB3" s="22" t="s">
        <v>106</v>
      </c>
      <c r="AC3" s="22" t="s">
        <v>87</v>
      </c>
      <c r="AD3" s="22" t="s">
        <v>146</v>
      </c>
      <c r="AE3" s="92"/>
      <c r="AF3" s="22" t="s">
        <v>59</v>
      </c>
      <c r="AG3" s="22" t="s">
        <v>106</v>
      </c>
      <c r="AH3" s="22" t="s">
        <v>87</v>
      </c>
      <c r="AI3" s="22" t="s">
        <v>146</v>
      </c>
      <c r="AJ3" s="50"/>
    </row>
    <row r="4" spans="3:142" ht="12.75">
      <c r="C4" s="139"/>
      <c r="D4" s="139"/>
      <c r="E4" s="139"/>
      <c r="F4" s="139"/>
      <c r="G4" s="139"/>
      <c r="H4" s="140"/>
      <c r="I4" s="140"/>
      <c r="J4" s="141"/>
      <c r="K4" s="141"/>
      <c r="L4" s="141"/>
      <c r="M4" s="139"/>
      <c r="N4" s="139"/>
      <c r="O4" s="139"/>
      <c r="Q4" s="141"/>
      <c r="R4" s="142"/>
      <c r="S4" s="142"/>
      <c r="T4" s="142"/>
      <c r="U4" s="142"/>
      <c r="V4" s="142"/>
      <c r="X4" s="79"/>
      <c r="Y4" s="79"/>
      <c r="Z4" s="79"/>
      <c r="AB4" s="130"/>
      <c r="AC4" s="130"/>
      <c r="AD4" s="130"/>
      <c r="AG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row>
    <row r="5" spans="1:26" ht="12.75">
      <c r="A5" t="s">
        <v>41</v>
      </c>
      <c r="X5"/>
      <c r="Y5"/>
      <c r="Z5"/>
    </row>
    <row r="6" spans="1:32" ht="12.75">
      <c r="A6">
        <v>1</v>
      </c>
      <c r="X6" s="137"/>
      <c r="Y6" s="137"/>
      <c r="Z6" s="137"/>
      <c r="AB6" s="130"/>
      <c r="AC6" s="130"/>
      <c r="AD6" s="130"/>
      <c r="AF6">
        <v>0</v>
      </c>
    </row>
    <row r="7" spans="1:32" ht="12.75">
      <c r="A7">
        <v>2</v>
      </c>
      <c r="X7" s="137"/>
      <c r="Y7" s="137"/>
      <c r="Z7" s="137"/>
      <c r="AB7" s="130"/>
      <c r="AC7" s="130"/>
      <c r="AD7" s="130"/>
      <c r="AF7">
        <v>100</v>
      </c>
    </row>
    <row r="8" spans="1:32" ht="12.75">
      <c r="A8">
        <v>3</v>
      </c>
      <c r="X8" s="137"/>
      <c r="Y8" s="137"/>
      <c r="Z8" s="137"/>
      <c r="AB8" s="130"/>
      <c r="AC8" s="130"/>
      <c r="AD8" s="130"/>
      <c r="AF8">
        <v>200</v>
      </c>
    </row>
    <row r="9" spans="1:32" ht="12.75">
      <c r="A9">
        <v>4</v>
      </c>
      <c r="X9" s="137"/>
      <c r="Y9" s="137"/>
      <c r="Z9" s="137"/>
      <c r="AB9" s="130"/>
      <c r="AC9" s="130"/>
      <c r="AD9" s="130"/>
      <c r="AF9">
        <v>300</v>
      </c>
    </row>
    <row r="10" spans="1:32" ht="12.75">
      <c r="A10">
        <v>5</v>
      </c>
      <c r="X10" s="137"/>
      <c r="Y10" s="137"/>
      <c r="Z10" s="137"/>
      <c r="AB10" s="130"/>
      <c r="AC10" s="130"/>
      <c r="AD10" s="130"/>
      <c r="AF10">
        <v>400</v>
      </c>
    </row>
    <row r="11" spans="1:32" ht="12.75">
      <c r="A11">
        <v>6</v>
      </c>
      <c r="X11" s="137"/>
      <c r="Y11" s="137"/>
      <c r="Z11" s="137"/>
      <c r="AB11" s="130"/>
      <c r="AC11" s="130"/>
      <c r="AD11" s="130"/>
      <c r="AF11">
        <v>500</v>
      </c>
    </row>
    <row r="12" spans="1:32" ht="12.75">
      <c r="A12">
        <v>7</v>
      </c>
      <c r="X12" s="137"/>
      <c r="Y12" s="137"/>
      <c r="Z12" s="137"/>
      <c r="AB12" s="130"/>
      <c r="AC12" s="130"/>
      <c r="AD12" s="130"/>
      <c r="AF12">
        <v>600</v>
      </c>
    </row>
    <row r="13" spans="1:32" ht="12.75">
      <c r="A13">
        <v>8</v>
      </c>
      <c r="X13" s="137"/>
      <c r="Y13" s="137"/>
      <c r="Z13" s="137"/>
      <c r="AB13" s="130"/>
      <c r="AC13" s="130"/>
      <c r="AD13" s="130"/>
      <c r="AF13">
        <v>700</v>
      </c>
    </row>
    <row r="14" spans="1:32" ht="12.75">
      <c r="A14">
        <v>9</v>
      </c>
      <c r="X14" s="137"/>
      <c r="Y14" s="137"/>
      <c r="Z14" s="137"/>
      <c r="AB14" s="130"/>
      <c r="AC14" s="130"/>
      <c r="AD14" s="130"/>
      <c r="AF14">
        <v>800</v>
      </c>
    </row>
    <row r="15" spans="1:32" ht="12.75">
      <c r="A15">
        <v>10</v>
      </c>
      <c r="X15" s="137"/>
      <c r="Y15" s="137"/>
      <c r="Z15" s="137"/>
      <c r="AB15" s="130"/>
      <c r="AC15" s="130"/>
      <c r="AD15" s="130"/>
      <c r="AF15">
        <v>900</v>
      </c>
    </row>
    <row r="16" spans="1:32" ht="12.75">
      <c r="A16">
        <v>11</v>
      </c>
      <c r="X16" s="137"/>
      <c r="Y16" s="137"/>
      <c r="Z16" s="137"/>
      <c r="AB16" s="130"/>
      <c r="AC16" s="130"/>
      <c r="AD16" s="130"/>
      <c r="AF16">
        <v>1000</v>
      </c>
    </row>
    <row r="17" spans="1:32" ht="12.75">
      <c r="A17">
        <v>12</v>
      </c>
      <c r="X17" s="137"/>
      <c r="Y17" s="137"/>
      <c r="Z17" s="137"/>
      <c r="AB17" s="130"/>
      <c r="AC17" s="130"/>
      <c r="AD17" s="130"/>
      <c r="AF17">
        <v>1500</v>
      </c>
    </row>
    <row r="18" spans="1:32" ht="12.75">
      <c r="A18">
        <v>13</v>
      </c>
      <c r="X18" s="137"/>
      <c r="Y18" s="137"/>
      <c r="Z18" s="137"/>
      <c r="AB18" s="130"/>
      <c r="AC18" s="130"/>
      <c r="AD18" s="130"/>
      <c r="AF18">
        <v>2000</v>
      </c>
    </row>
    <row r="19" spans="1:32" ht="12.75">
      <c r="A19">
        <v>14</v>
      </c>
      <c r="X19" s="137"/>
      <c r="Y19" s="137"/>
      <c r="Z19" s="137"/>
      <c r="AB19" s="130"/>
      <c r="AC19" s="130"/>
      <c r="AD19" s="130"/>
      <c r="AF19">
        <v>2500</v>
      </c>
    </row>
    <row r="20" spans="1:32" ht="12.75">
      <c r="A20">
        <v>15</v>
      </c>
      <c r="X20" s="137"/>
      <c r="Y20" s="137"/>
      <c r="Z20" s="137"/>
      <c r="AB20" s="130"/>
      <c r="AC20" s="130"/>
      <c r="AD20" s="130"/>
      <c r="AF20">
        <v>3000</v>
      </c>
    </row>
    <row r="21" spans="1:32" ht="12.75">
      <c r="A21">
        <v>16</v>
      </c>
      <c r="X21" s="137"/>
      <c r="Y21" s="137"/>
      <c r="Z21" s="137"/>
      <c r="AB21" s="130"/>
      <c r="AC21" s="130"/>
      <c r="AD21" s="130"/>
      <c r="AF21">
        <v>3500</v>
      </c>
    </row>
    <row r="22" spans="1:32" ht="12.75">
      <c r="A22">
        <v>17</v>
      </c>
      <c r="X22" s="137"/>
      <c r="Y22" s="137"/>
      <c r="Z22" s="137"/>
      <c r="AB22" s="130"/>
      <c r="AC22" s="130"/>
      <c r="AD22" s="130"/>
      <c r="AF22">
        <v>4000</v>
      </c>
    </row>
    <row r="23" spans="1:32" ht="12.75">
      <c r="A23">
        <v>18</v>
      </c>
      <c r="X23" s="137"/>
      <c r="Y23" s="137"/>
      <c r="Z23" s="137"/>
      <c r="AB23" s="130"/>
      <c r="AC23" s="130"/>
      <c r="AD23" s="130"/>
      <c r="AF23">
        <v>4500</v>
      </c>
    </row>
    <row r="24" spans="1:32" ht="12.75">
      <c r="A24">
        <v>19</v>
      </c>
      <c r="X24" s="137"/>
      <c r="Y24" s="137"/>
      <c r="Z24" s="137"/>
      <c r="AB24" s="130"/>
      <c r="AC24" s="130"/>
      <c r="AD24" s="130"/>
      <c r="AF24">
        <v>5000</v>
      </c>
    </row>
    <row r="25" spans="1:32" ht="12.75">
      <c r="A25">
        <v>20</v>
      </c>
      <c r="X25" s="137"/>
      <c r="Y25" s="137"/>
      <c r="Z25" s="137"/>
      <c r="AB25" s="130"/>
      <c r="AC25" s="130"/>
      <c r="AD25" s="130"/>
      <c r="AF25">
        <v>6000</v>
      </c>
    </row>
    <row r="26" spans="1:32" ht="12.75">
      <c r="A26">
        <v>21</v>
      </c>
      <c r="X26" s="137"/>
      <c r="Y26" s="137"/>
      <c r="Z26" s="137"/>
      <c r="AB26" s="130"/>
      <c r="AC26" s="130"/>
      <c r="AD26" s="130"/>
      <c r="AF26">
        <v>7000</v>
      </c>
    </row>
    <row r="27" spans="1:32" ht="12.75">
      <c r="A27">
        <v>22</v>
      </c>
      <c r="X27" s="137"/>
      <c r="Y27" s="137"/>
      <c r="Z27" s="137"/>
      <c r="AB27" s="130"/>
      <c r="AC27" s="130"/>
      <c r="AD27" s="130"/>
      <c r="AF27">
        <v>8000</v>
      </c>
    </row>
    <row r="28" spans="1:32" ht="12.75">
      <c r="A28">
        <v>23</v>
      </c>
      <c r="X28" s="137"/>
      <c r="Y28" s="137"/>
      <c r="Z28" s="137"/>
      <c r="AB28" s="130"/>
      <c r="AC28" s="130"/>
      <c r="AD28" s="130"/>
      <c r="AF28">
        <v>9000</v>
      </c>
    </row>
    <row r="29" spans="1:32" ht="12.75">
      <c r="A29">
        <v>24</v>
      </c>
      <c r="X29" s="137"/>
      <c r="Y29" s="137"/>
      <c r="Z29" s="137"/>
      <c r="AB29" s="130"/>
      <c r="AC29" s="130"/>
      <c r="AD29" s="130"/>
      <c r="AF29">
        <v>10000</v>
      </c>
    </row>
    <row r="30" spans="1:32" ht="12.75">
      <c r="A30">
        <v>25</v>
      </c>
      <c r="X30" s="137"/>
      <c r="Y30" s="137"/>
      <c r="Z30" s="137"/>
      <c r="AB30" s="130"/>
      <c r="AC30" s="130"/>
      <c r="AD30" s="130"/>
      <c r="AF30">
        <v>11000</v>
      </c>
    </row>
    <row r="31" spans="1:32" ht="12.75">
      <c r="A31">
        <v>26</v>
      </c>
      <c r="X31" s="137"/>
      <c r="Y31" s="137"/>
      <c r="Z31" s="137"/>
      <c r="AB31" s="130"/>
      <c r="AC31" s="130"/>
      <c r="AD31" s="130"/>
      <c r="AF31">
        <v>12000</v>
      </c>
    </row>
    <row r="32" spans="1:32" ht="12.75">
      <c r="A32">
        <v>27</v>
      </c>
      <c r="X32" s="137"/>
      <c r="Y32" s="137"/>
      <c r="Z32" s="137"/>
      <c r="AB32" s="130"/>
      <c r="AC32" s="130"/>
      <c r="AD32" s="130"/>
      <c r="AF32">
        <v>13000</v>
      </c>
    </row>
    <row r="33" spans="1:32" ht="12.75">
      <c r="A33">
        <v>28</v>
      </c>
      <c r="X33" s="137"/>
      <c r="Y33" s="137"/>
      <c r="Z33" s="137"/>
      <c r="AB33" s="130"/>
      <c r="AC33" s="130"/>
      <c r="AD33" s="130"/>
      <c r="AF33">
        <v>14000</v>
      </c>
    </row>
    <row r="34" spans="1:32" ht="12.75">
      <c r="A34">
        <v>29</v>
      </c>
      <c r="X34" s="137"/>
      <c r="Y34" s="137"/>
      <c r="Z34" s="137"/>
      <c r="AB34" s="130"/>
      <c r="AC34" s="130"/>
      <c r="AD34" s="130"/>
      <c r="AF34">
        <v>15000</v>
      </c>
    </row>
    <row r="35" spans="1:32" ht="12.75">
      <c r="A35">
        <v>30</v>
      </c>
      <c r="X35" s="137"/>
      <c r="Y35" s="137"/>
      <c r="Z35" s="137"/>
      <c r="AB35" s="130"/>
      <c r="AC35" s="130"/>
      <c r="AD35" s="130"/>
      <c r="AF35">
        <v>16000</v>
      </c>
    </row>
    <row r="36" spans="1:32" ht="12.75">
      <c r="A36">
        <v>31</v>
      </c>
      <c r="X36" s="137"/>
      <c r="Y36" s="137"/>
      <c r="Z36" s="137"/>
      <c r="AB36" s="130"/>
      <c r="AC36" s="130"/>
      <c r="AD36" s="130"/>
      <c r="AF36">
        <v>17000</v>
      </c>
    </row>
    <row r="37" spans="1:32" ht="12.75">
      <c r="A37">
        <v>32</v>
      </c>
      <c r="X37" s="137"/>
      <c r="Y37" s="137"/>
      <c r="Z37" s="137"/>
      <c r="AB37" s="130"/>
      <c r="AC37" s="130"/>
      <c r="AD37" s="130"/>
      <c r="AF37">
        <v>18000</v>
      </c>
    </row>
    <row r="38" spans="1:32" ht="12.75">
      <c r="A38">
        <v>33</v>
      </c>
      <c r="X38" s="137"/>
      <c r="Y38" s="137"/>
      <c r="Z38" s="137"/>
      <c r="AB38" s="130"/>
      <c r="AC38" s="130"/>
      <c r="AD38" s="130"/>
      <c r="AF38">
        <v>19000</v>
      </c>
    </row>
    <row r="39" spans="1:32" ht="12.75">
      <c r="A39">
        <v>34</v>
      </c>
      <c r="X39" s="137"/>
      <c r="Y39" s="137"/>
      <c r="Z39" s="137"/>
      <c r="AB39" s="130"/>
      <c r="AC39" s="130"/>
      <c r="AD39" s="130"/>
      <c r="AF39">
        <v>20000</v>
      </c>
    </row>
    <row r="40" spans="1:32" ht="12.75">
      <c r="A40">
        <v>35</v>
      </c>
      <c r="X40" s="137"/>
      <c r="Y40" s="137"/>
      <c r="Z40" s="137"/>
      <c r="AB40" s="130"/>
      <c r="AC40" s="130"/>
      <c r="AD40" s="130"/>
      <c r="AF40">
        <v>21000</v>
      </c>
    </row>
    <row r="41" spans="1:32" ht="12.75">
      <c r="A41">
        <v>36</v>
      </c>
      <c r="X41" s="137"/>
      <c r="Y41" s="137"/>
      <c r="Z41" s="137"/>
      <c r="AB41" s="130"/>
      <c r="AC41" s="130"/>
      <c r="AD41" s="130"/>
      <c r="AF41">
        <v>22000</v>
      </c>
    </row>
    <row r="42" spans="1:32" ht="12.75">
      <c r="A42">
        <v>37</v>
      </c>
      <c r="X42" s="137"/>
      <c r="Y42" s="137"/>
      <c r="Z42" s="137"/>
      <c r="AB42" s="130"/>
      <c r="AC42" s="130"/>
      <c r="AD42" s="130"/>
      <c r="AF42">
        <v>23000</v>
      </c>
    </row>
    <row r="43" spans="1:32" ht="12.75">
      <c r="A43">
        <v>38</v>
      </c>
      <c r="X43" s="137"/>
      <c r="Y43" s="137"/>
      <c r="Z43" s="137"/>
      <c r="AB43" s="130"/>
      <c r="AC43" s="130"/>
      <c r="AD43" s="130"/>
      <c r="AF43">
        <v>24000</v>
      </c>
    </row>
    <row r="44" spans="1:32" ht="12.75">
      <c r="A44">
        <v>39</v>
      </c>
      <c r="X44" s="137"/>
      <c r="Y44" s="137"/>
      <c r="Z44" s="137"/>
      <c r="AB44" s="130"/>
      <c r="AC44" s="130"/>
      <c r="AD44" s="130"/>
      <c r="AF44">
        <v>25000</v>
      </c>
    </row>
    <row r="45" spans="1:32" ht="12.75">
      <c r="A45">
        <v>40</v>
      </c>
      <c r="X45" s="137"/>
      <c r="Y45" s="137"/>
      <c r="Z45" s="137"/>
      <c r="AB45" s="130"/>
      <c r="AC45" s="130"/>
      <c r="AD45" s="130"/>
      <c r="AF45">
        <v>26000</v>
      </c>
    </row>
    <row r="46" spans="1:32" ht="12.75">
      <c r="A46">
        <v>41</v>
      </c>
      <c r="X46" s="137"/>
      <c r="Y46" s="137"/>
      <c r="Z46" s="137"/>
      <c r="AB46" s="130"/>
      <c r="AC46" s="130"/>
      <c r="AD46" s="130"/>
      <c r="AF46">
        <v>27000</v>
      </c>
    </row>
    <row r="47" spans="1:32" ht="12.75">
      <c r="A47">
        <v>42</v>
      </c>
      <c r="X47" s="137"/>
      <c r="Y47" s="137"/>
      <c r="Z47" s="137"/>
      <c r="AB47" s="130"/>
      <c r="AC47" s="130"/>
      <c r="AD47" s="130"/>
      <c r="AF47">
        <v>28000</v>
      </c>
    </row>
    <row r="48" spans="1:32" ht="12.75">
      <c r="A48">
        <v>43</v>
      </c>
      <c r="X48" s="137"/>
      <c r="Y48" s="137"/>
      <c r="Z48" s="137"/>
      <c r="AB48" s="130"/>
      <c r="AC48" s="130"/>
      <c r="AD48" s="130"/>
      <c r="AF48">
        <v>29000</v>
      </c>
    </row>
    <row r="49" spans="1:32" ht="12.75">
      <c r="A49">
        <v>44</v>
      </c>
      <c r="X49" s="137"/>
      <c r="Y49" s="137"/>
      <c r="Z49" s="137"/>
      <c r="AB49" s="130"/>
      <c r="AC49" s="130"/>
      <c r="AD49" s="130"/>
      <c r="AF49">
        <v>30000</v>
      </c>
    </row>
    <row r="50" spans="1:32" ht="12.75">
      <c r="A50">
        <v>45</v>
      </c>
      <c r="X50" s="137"/>
      <c r="Y50" s="137"/>
      <c r="Z50" s="137"/>
      <c r="AB50" s="130"/>
      <c r="AC50" s="130"/>
      <c r="AD50" s="130"/>
      <c r="AF50">
        <v>35000</v>
      </c>
    </row>
    <row r="51" spans="1:32" ht="12.75">
      <c r="A51">
        <v>46</v>
      </c>
      <c r="X51" s="137"/>
      <c r="Y51" s="137"/>
      <c r="Z51" s="137"/>
      <c r="AB51" s="130"/>
      <c r="AC51" s="130"/>
      <c r="AD51" s="130"/>
      <c r="AF51">
        <v>40000</v>
      </c>
    </row>
    <row r="52" spans="1:32" ht="12.75">
      <c r="A52">
        <v>47</v>
      </c>
      <c r="X52" s="137"/>
      <c r="Y52" s="137"/>
      <c r="Z52" s="137"/>
      <c r="AB52" s="130"/>
      <c r="AC52" s="130"/>
      <c r="AD52" s="130"/>
      <c r="AF52">
        <v>45000</v>
      </c>
    </row>
    <row r="53" spans="1:32" ht="12.75">
      <c r="A53">
        <v>48</v>
      </c>
      <c r="X53" s="137"/>
      <c r="Y53" s="137"/>
      <c r="Z53" s="137"/>
      <c r="AB53" s="130"/>
      <c r="AC53" s="130"/>
      <c r="AD53" s="130"/>
      <c r="AF53">
        <v>50000</v>
      </c>
    </row>
    <row r="54" spans="1:32" ht="12.75">
      <c r="A54">
        <v>49</v>
      </c>
      <c r="X54" s="137"/>
      <c r="Y54" s="137"/>
      <c r="Z54" s="137"/>
      <c r="AB54" s="130"/>
      <c r="AC54" s="130"/>
      <c r="AD54" s="130"/>
      <c r="AF54">
        <v>55000</v>
      </c>
    </row>
    <row r="55" spans="1:32" ht="12.75">
      <c r="A55">
        <v>50</v>
      </c>
      <c r="X55" s="137"/>
      <c r="Y55" s="137"/>
      <c r="Z55" s="137"/>
      <c r="AB55" s="130"/>
      <c r="AC55" s="130"/>
      <c r="AD55" s="130"/>
      <c r="AF55">
        <v>60000</v>
      </c>
    </row>
    <row r="56" spans="1:32" ht="12.75">
      <c r="A56">
        <v>51</v>
      </c>
      <c r="X56" s="137"/>
      <c r="Y56" s="137"/>
      <c r="Z56" s="137"/>
      <c r="AB56" s="130"/>
      <c r="AC56" s="130"/>
      <c r="AD56" s="130"/>
      <c r="AF56">
        <v>65000</v>
      </c>
    </row>
    <row r="57" spans="1:32" ht="12.75">
      <c r="A57">
        <v>52</v>
      </c>
      <c r="X57" s="137"/>
      <c r="Y57" s="137"/>
      <c r="Z57" s="137"/>
      <c r="AB57" s="130"/>
      <c r="AC57" s="130"/>
      <c r="AD57" s="130"/>
      <c r="AF57">
        <v>70000</v>
      </c>
    </row>
    <row r="58" spans="1:32" ht="12.75">
      <c r="A58">
        <v>53</v>
      </c>
      <c r="X58" s="137"/>
      <c r="Y58" s="137"/>
      <c r="Z58" s="137"/>
      <c r="AB58" s="130"/>
      <c r="AC58" s="130"/>
      <c r="AD58" s="130"/>
      <c r="AF58">
        <v>75000</v>
      </c>
    </row>
    <row r="59" spans="1:32" ht="12.75">
      <c r="A59">
        <v>54</v>
      </c>
      <c r="X59" s="137"/>
      <c r="Y59" s="137"/>
      <c r="Z59" s="137"/>
      <c r="AB59" s="130"/>
      <c r="AC59" s="130"/>
      <c r="AD59" s="130"/>
      <c r="AF59">
        <v>80000</v>
      </c>
    </row>
    <row r="60" spans="1:32" ht="12.75">
      <c r="A60">
        <v>55</v>
      </c>
      <c r="X60" s="137"/>
      <c r="Y60" s="137"/>
      <c r="Z60" s="137"/>
      <c r="AB60" s="130"/>
      <c r="AC60" s="130"/>
      <c r="AD60" s="130"/>
      <c r="AF60">
        <v>85000</v>
      </c>
    </row>
    <row r="61" spans="1:32" ht="12.75">
      <c r="A61">
        <v>56</v>
      </c>
      <c r="X61" s="137"/>
      <c r="Y61" s="137"/>
      <c r="Z61" s="137"/>
      <c r="AB61" s="130"/>
      <c r="AC61" s="130"/>
      <c r="AD61" s="130"/>
      <c r="AF61">
        <v>90000</v>
      </c>
    </row>
    <row r="62" spans="1:32" ht="12.75">
      <c r="A62">
        <v>57</v>
      </c>
      <c r="X62" s="137"/>
      <c r="Y62" s="137"/>
      <c r="Z62" s="137"/>
      <c r="AB62" s="130"/>
      <c r="AC62" s="130"/>
      <c r="AD62" s="130"/>
      <c r="AF62">
        <v>95000</v>
      </c>
    </row>
    <row r="63" spans="1:32" ht="12.75">
      <c r="A63">
        <v>58</v>
      </c>
      <c r="X63" s="137"/>
      <c r="Y63" s="137"/>
      <c r="Z63" s="137"/>
      <c r="AB63" s="130"/>
      <c r="AC63" s="130"/>
      <c r="AD63" s="130"/>
      <c r="AF63">
        <v>100000</v>
      </c>
    </row>
    <row r="64" spans="1:30" ht="12.75">
      <c r="A64">
        <v>59</v>
      </c>
      <c r="X64" s="137"/>
      <c r="Y64" s="137"/>
      <c r="Z64" s="137"/>
      <c r="AB64" s="130"/>
      <c r="AC64" s="130"/>
      <c r="AD64" s="130"/>
    </row>
    <row r="65" spans="1:30" ht="12.75">
      <c r="A65">
        <v>60</v>
      </c>
      <c r="X65" s="137"/>
      <c r="Y65" s="137"/>
      <c r="Z65" s="137"/>
      <c r="AB65" s="130"/>
      <c r="AC65" s="130"/>
      <c r="AD65" s="130"/>
    </row>
    <row r="66" spans="1:30" ht="12.75">
      <c r="A66">
        <v>61</v>
      </c>
      <c r="X66" s="137"/>
      <c r="Y66" s="137"/>
      <c r="Z66" s="137"/>
      <c r="AB66" s="130"/>
      <c r="AC66" s="130"/>
      <c r="AD66" s="130"/>
    </row>
    <row r="67" spans="1:30" ht="12.75">
      <c r="A67">
        <v>62</v>
      </c>
      <c r="X67" s="137"/>
      <c r="Y67" s="137"/>
      <c r="Z67" s="137"/>
      <c r="AB67" s="130"/>
      <c r="AC67" s="130"/>
      <c r="AD67" s="130"/>
    </row>
    <row r="68" spans="1:30" ht="12.75">
      <c r="A68">
        <v>63</v>
      </c>
      <c r="X68" s="137"/>
      <c r="Y68" s="137"/>
      <c r="Z68" s="137"/>
      <c r="AB68" s="130"/>
      <c r="AC68" s="130"/>
      <c r="AD68" s="130"/>
    </row>
    <row r="69" spans="1:30" ht="12.75">
      <c r="A69">
        <v>64</v>
      </c>
      <c r="X69" s="137"/>
      <c r="Y69" s="137"/>
      <c r="Z69" s="137"/>
      <c r="AB69" s="130"/>
      <c r="AC69" s="130"/>
      <c r="AD69" s="130"/>
    </row>
    <row r="70" spans="1:30" ht="12.75">
      <c r="A70">
        <v>65</v>
      </c>
      <c r="X70" s="137"/>
      <c r="Y70" s="137"/>
      <c r="Z70" s="137"/>
      <c r="AB70" s="130"/>
      <c r="AC70" s="130"/>
      <c r="AD70" s="130"/>
    </row>
    <row r="71" spans="1:30" ht="12.75">
      <c r="A71">
        <v>66</v>
      </c>
      <c r="X71" s="137"/>
      <c r="Y71" s="137"/>
      <c r="Z71" s="137"/>
      <c r="AB71" s="130"/>
      <c r="AC71" s="130"/>
      <c r="AD71" s="130"/>
    </row>
    <row r="72" spans="1:30" ht="12.75">
      <c r="A72">
        <v>67</v>
      </c>
      <c r="X72" s="137"/>
      <c r="Y72" s="137"/>
      <c r="Z72" s="137"/>
      <c r="AB72" s="130"/>
      <c r="AC72" s="130"/>
      <c r="AD72" s="130"/>
    </row>
    <row r="73" spans="1:30" ht="12.75">
      <c r="A73">
        <v>68</v>
      </c>
      <c r="X73" s="137"/>
      <c r="Y73" s="137"/>
      <c r="Z73" s="137"/>
      <c r="AB73" s="130"/>
      <c r="AC73" s="130"/>
      <c r="AD73" s="130"/>
    </row>
    <row r="74" spans="1:30" ht="12.75">
      <c r="A74">
        <v>69</v>
      </c>
      <c r="X74" s="137"/>
      <c r="Y74" s="137"/>
      <c r="Z74" s="137"/>
      <c r="AB74" s="130"/>
      <c r="AC74" s="130"/>
      <c r="AD74" s="130"/>
    </row>
    <row r="75" spans="1:30" ht="12.75">
      <c r="A75">
        <v>70</v>
      </c>
      <c r="X75" s="137"/>
      <c r="Y75" s="137"/>
      <c r="Z75" s="137"/>
      <c r="AB75" s="130"/>
      <c r="AC75" s="130"/>
      <c r="AD75" s="130"/>
    </row>
    <row r="76" spans="1:30" ht="12.75">
      <c r="A76">
        <v>71</v>
      </c>
      <c r="X76" s="137"/>
      <c r="Y76" s="137"/>
      <c r="Z76" s="137"/>
      <c r="AB76" s="130"/>
      <c r="AC76" s="130"/>
      <c r="AD76" s="130"/>
    </row>
    <row r="77" spans="1:30" ht="12.75">
      <c r="A77">
        <v>72</v>
      </c>
      <c r="X77" s="137"/>
      <c r="Y77" s="137"/>
      <c r="Z77" s="137"/>
      <c r="AB77" s="130"/>
      <c r="AC77" s="130"/>
      <c r="AD77" s="130"/>
    </row>
    <row r="78" spans="1:30" ht="12.75">
      <c r="A78">
        <v>73</v>
      </c>
      <c r="X78" s="137"/>
      <c r="Y78" s="137"/>
      <c r="Z78" s="137"/>
      <c r="AB78" s="130"/>
      <c r="AC78" s="130"/>
      <c r="AD78" s="130"/>
    </row>
    <row r="79" spans="1:30" ht="12.75">
      <c r="A79">
        <v>74</v>
      </c>
      <c r="X79" s="137"/>
      <c r="Y79" s="137"/>
      <c r="Z79" s="137"/>
      <c r="AB79" s="130"/>
      <c r="AC79" s="130"/>
      <c r="AD79" s="130"/>
    </row>
    <row r="80" spans="1:30" ht="12.75">
      <c r="A80">
        <v>75</v>
      </c>
      <c r="X80" s="137"/>
      <c r="Y80" s="137"/>
      <c r="Z80" s="137"/>
      <c r="AB80" s="130"/>
      <c r="AC80" s="130"/>
      <c r="AD80" s="130"/>
    </row>
    <row r="81" spans="1:30" ht="12.75">
      <c r="A81">
        <v>76</v>
      </c>
      <c r="X81" s="137"/>
      <c r="Y81" s="137"/>
      <c r="Z81" s="137"/>
      <c r="AB81" s="130"/>
      <c r="AC81" s="130"/>
      <c r="AD81" s="130"/>
    </row>
    <row r="82" spans="1:30" ht="12.75">
      <c r="A82">
        <v>77</v>
      </c>
      <c r="X82" s="137"/>
      <c r="Y82" s="137"/>
      <c r="Z82" s="137"/>
      <c r="AB82" s="130"/>
      <c r="AC82" s="130"/>
      <c r="AD82" s="130"/>
    </row>
    <row r="83" spans="1:30" ht="12.75">
      <c r="A83">
        <v>78</v>
      </c>
      <c r="X83" s="137"/>
      <c r="Y83" s="137"/>
      <c r="Z83" s="137"/>
      <c r="AB83" s="130"/>
      <c r="AC83" s="130"/>
      <c r="AD83" s="130"/>
    </row>
    <row r="84" spans="1:30" ht="12.75">
      <c r="A84">
        <v>79</v>
      </c>
      <c r="X84" s="137"/>
      <c r="Y84" s="137"/>
      <c r="Z84" s="137"/>
      <c r="AB84" s="130"/>
      <c r="AC84" s="130"/>
      <c r="AD84" s="130"/>
    </row>
    <row r="85" spans="1:30" ht="12.75">
      <c r="A85">
        <v>80</v>
      </c>
      <c r="X85" s="137"/>
      <c r="Y85" s="137"/>
      <c r="Z85" s="137"/>
      <c r="AB85" s="130"/>
      <c r="AC85" s="130"/>
      <c r="AD85" s="130"/>
    </row>
    <row r="86" spans="1:30" ht="12.75">
      <c r="A86">
        <v>81</v>
      </c>
      <c r="X86" s="137"/>
      <c r="Y86" s="137"/>
      <c r="Z86" s="137"/>
      <c r="AB86" s="130"/>
      <c r="AC86" s="130"/>
      <c r="AD86" s="130"/>
    </row>
    <row r="87" spans="1:30" ht="12.75">
      <c r="A87">
        <v>82</v>
      </c>
      <c r="X87" s="137"/>
      <c r="Y87" s="137"/>
      <c r="Z87" s="137"/>
      <c r="AB87" s="130"/>
      <c r="AC87" s="130"/>
      <c r="AD87" s="130"/>
    </row>
    <row r="88" spans="1:30" ht="12.75">
      <c r="A88">
        <v>83</v>
      </c>
      <c r="X88" s="137"/>
      <c r="Y88" s="137"/>
      <c r="Z88" s="137"/>
      <c r="AB88" s="130"/>
      <c r="AC88" s="130"/>
      <c r="AD88" s="130"/>
    </row>
    <row r="89" spans="1:30" ht="12.75">
      <c r="A89">
        <v>84</v>
      </c>
      <c r="X89" s="137"/>
      <c r="Y89" s="137"/>
      <c r="Z89" s="137"/>
      <c r="AB89" s="130"/>
      <c r="AC89" s="130"/>
      <c r="AD89" s="130"/>
    </row>
    <row r="90" spans="1:30" ht="12.75">
      <c r="A90">
        <v>85</v>
      </c>
      <c r="X90" s="137"/>
      <c r="Y90" s="137"/>
      <c r="Z90" s="137"/>
      <c r="AB90" s="130"/>
      <c r="AC90" s="130"/>
      <c r="AD90" s="130"/>
    </row>
    <row r="91" spans="1:30" ht="12.75">
      <c r="A91">
        <v>86</v>
      </c>
      <c r="X91" s="137"/>
      <c r="Y91" s="137"/>
      <c r="Z91" s="137"/>
      <c r="AB91" s="130"/>
      <c r="AC91" s="130"/>
      <c r="AD91" s="130"/>
    </row>
    <row r="92" spans="1:30" ht="12.75">
      <c r="A92">
        <v>87</v>
      </c>
      <c r="X92" s="137"/>
      <c r="Y92" s="137"/>
      <c r="Z92" s="137"/>
      <c r="AB92" s="130"/>
      <c r="AC92" s="130"/>
      <c r="AD92" s="130"/>
    </row>
    <row r="93" spans="1:30" ht="12.75">
      <c r="A93">
        <v>88</v>
      </c>
      <c r="X93" s="137"/>
      <c r="Y93" s="137"/>
      <c r="Z93" s="137"/>
      <c r="AB93" s="130"/>
      <c r="AC93" s="130"/>
      <c r="AD93" s="130"/>
    </row>
    <row r="94" spans="1:30" ht="12.75">
      <c r="A94">
        <v>89</v>
      </c>
      <c r="X94" s="137"/>
      <c r="Y94" s="137"/>
      <c r="Z94" s="137"/>
      <c r="AB94" s="130"/>
      <c r="AC94" s="130"/>
      <c r="AD94" s="130"/>
    </row>
    <row r="95" spans="1:30" ht="12.75">
      <c r="A95">
        <v>90</v>
      </c>
      <c r="X95" s="137"/>
      <c r="Y95" s="137"/>
      <c r="Z95" s="137"/>
      <c r="AB95" s="130"/>
      <c r="AC95" s="130"/>
      <c r="AD95" s="130"/>
    </row>
    <row r="96" spans="1:30" ht="12.75">
      <c r="A96">
        <v>91</v>
      </c>
      <c r="X96" s="137"/>
      <c r="Y96" s="137"/>
      <c r="Z96" s="137"/>
      <c r="AB96" s="130"/>
      <c r="AC96" s="130"/>
      <c r="AD96" s="130"/>
    </row>
    <row r="97" spans="1:30" ht="12.75">
      <c r="A97">
        <v>92</v>
      </c>
      <c r="X97" s="137"/>
      <c r="Y97" s="137"/>
      <c r="Z97" s="137"/>
      <c r="AB97" s="130"/>
      <c r="AC97" s="130"/>
      <c r="AD97" s="130"/>
    </row>
    <row r="98" spans="1:30" ht="12.75">
      <c r="A98">
        <v>93</v>
      </c>
      <c r="X98" s="137"/>
      <c r="Y98" s="137"/>
      <c r="Z98" s="137"/>
      <c r="AB98" s="130"/>
      <c r="AC98" s="130"/>
      <c r="AD98" s="130"/>
    </row>
    <row r="99" spans="1:30" ht="12.75">
      <c r="A99">
        <v>94</v>
      </c>
      <c r="X99" s="137"/>
      <c r="Y99" s="137"/>
      <c r="Z99" s="137"/>
      <c r="AB99" s="130"/>
      <c r="AC99" s="130"/>
      <c r="AD99" s="130"/>
    </row>
    <row r="100" spans="1:30" ht="12.75">
      <c r="A100">
        <v>95</v>
      </c>
      <c r="X100" s="137"/>
      <c r="Y100" s="137"/>
      <c r="Z100" s="137"/>
      <c r="AB100" s="130"/>
      <c r="AC100" s="130"/>
      <c r="AD100" s="130"/>
    </row>
    <row r="101" spans="1:30" ht="12.75">
      <c r="A101">
        <v>96</v>
      </c>
      <c r="X101" s="137"/>
      <c r="Y101" s="137"/>
      <c r="Z101" s="137"/>
      <c r="AB101" s="130"/>
      <c r="AC101" s="130"/>
      <c r="AD101" s="130"/>
    </row>
    <row r="102" spans="1:30" ht="12.75">
      <c r="A102">
        <v>97</v>
      </c>
      <c r="X102" s="137"/>
      <c r="Y102" s="137"/>
      <c r="Z102" s="137"/>
      <c r="AB102" s="130"/>
      <c r="AC102" s="130"/>
      <c r="AD102" s="130"/>
    </row>
    <row r="103" spans="1:30" ht="12.75">
      <c r="A103">
        <v>98</v>
      </c>
      <c r="X103" s="137"/>
      <c r="Y103" s="137"/>
      <c r="Z103" s="137"/>
      <c r="AB103" s="130"/>
      <c r="AC103" s="130"/>
      <c r="AD103" s="130"/>
    </row>
    <row r="104" spans="1:30" ht="12.75">
      <c r="A104">
        <v>99</v>
      </c>
      <c r="X104" s="137"/>
      <c r="Y104" s="137"/>
      <c r="Z104" s="137"/>
      <c r="AB104" s="130"/>
      <c r="AC104" s="130"/>
      <c r="AD104" s="130"/>
    </row>
    <row r="105" spans="1:30" ht="12.75">
      <c r="A105">
        <v>100</v>
      </c>
      <c r="X105" s="137"/>
      <c r="Y105" s="137"/>
      <c r="Z105" s="137"/>
      <c r="AB105" s="130"/>
      <c r="AC105" s="130"/>
      <c r="AD105" s="130"/>
    </row>
    <row r="106" spans="1:30" ht="12.75">
      <c r="A106">
        <v>101</v>
      </c>
      <c r="X106" s="137"/>
      <c r="Y106" s="137"/>
      <c r="Z106" s="137"/>
      <c r="AB106" s="130"/>
      <c r="AC106" s="130"/>
      <c r="AD106" s="130"/>
    </row>
    <row r="107" spans="1:30" ht="12.75">
      <c r="A107">
        <v>102</v>
      </c>
      <c r="X107" s="137"/>
      <c r="Y107" s="137"/>
      <c r="Z107" s="137"/>
      <c r="AB107" s="130"/>
      <c r="AC107" s="130"/>
      <c r="AD107" s="130"/>
    </row>
    <row r="108" spans="1:30" ht="12.75">
      <c r="A108">
        <v>103</v>
      </c>
      <c r="X108" s="137"/>
      <c r="Y108" s="137"/>
      <c r="Z108" s="137"/>
      <c r="AB108" s="130"/>
      <c r="AC108" s="130"/>
      <c r="AD108" s="130"/>
    </row>
    <row r="109" spans="1:30" ht="12.75">
      <c r="A109">
        <v>104</v>
      </c>
      <c r="X109" s="137"/>
      <c r="Y109" s="137"/>
      <c r="Z109" s="137"/>
      <c r="AB109" s="130"/>
      <c r="AC109" s="130"/>
      <c r="AD109" s="130"/>
    </row>
    <row r="110" spans="1:30" ht="12.75">
      <c r="A110">
        <v>105</v>
      </c>
      <c r="X110" s="137"/>
      <c r="Y110" s="137"/>
      <c r="Z110" s="137"/>
      <c r="AB110" s="130"/>
      <c r="AC110" s="130"/>
      <c r="AD110" s="130"/>
    </row>
    <row r="111" spans="1:30" ht="12.75">
      <c r="A111">
        <v>106</v>
      </c>
      <c r="X111" s="137"/>
      <c r="Y111" s="137"/>
      <c r="Z111" s="137"/>
      <c r="AB111" s="130"/>
      <c r="AC111" s="130"/>
      <c r="AD111" s="130"/>
    </row>
    <row r="112" spans="1:30" ht="12.75">
      <c r="A112">
        <v>107</v>
      </c>
      <c r="X112" s="137"/>
      <c r="Y112" s="137"/>
      <c r="Z112" s="137"/>
      <c r="AB112" s="130"/>
      <c r="AC112" s="130"/>
      <c r="AD112" s="130"/>
    </row>
    <row r="113" spans="1:30" ht="12.75">
      <c r="A113">
        <v>108</v>
      </c>
      <c r="X113" s="137"/>
      <c r="Y113" s="137"/>
      <c r="Z113" s="137"/>
      <c r="AB113" s="130"/>
      <c r="AC113" s="130"/>
      <c r="AD113" s="130"/>
    </row>
    <row r="114" spans="1:30" ht="12.75">
      <c r="A114">
        <v>109</v>
      </c>
      <c r="X114" s="137"/>
      <c r="Y114" s="137"/>
      <c r="Z114" s="137"/>
      <c r="AB114" s="130"/>
      <c r="AC114" s="130"/>
      <c r="AD114" s="130"/>
    </row>
    <row r="115" spans="1:30" ht="12.75">
      <c r="A115">
        <v>110</v>
      </c>
      <c r="X115" s="137"/>
      <c r="Y115" s="137"/>
      <c r="Z115" s="137"/>
      <c r="AB115" s="130"/>
      <c r="AC115" s="130"/>
      <c r="AD115" s="130"/>
    </row>
    <row r="116" spans="1:30" ht="12.75">
      <c r="A116">
        <v>111</v>
      </c>
      <c r="X116" s="137"/>
      <c r="Y116" s="137"/>
      <c r="Z116" s="137"/>
      <c r="AB116" s="130"/>
      <c r="AC116" s="130"/>
      <c r="AD116" s="130"/>
    </row>
    <row r="117" spans="1:30" ht="12.75">
      <c r="A117">
        <v>112</v>
      </c>
      <c r="X117" s="137"/>
      <c r="Y117" s="137"/>
      <c r="Z117" s="137"/>
      <c r="AB117" s="130"/>
      <c r="AC117" s="130"/>
      <c r="AD117" s="130"/>
    </row>
    <row r="118" spans="1:30" ht="12.75">
      <c r="A118">
        <v>113</v>
      </c>
      <c r="X118" s="137"/>
      <c r="Y118" s="137"/>
      <c r="Z118" s="137"/>
      <c r="AB118" s="130"/>
      <c r="AC118" s="130"/>
      <c r="AD118" s="130"/>
    </row>
    <row r="119" spans="1:30" ht="12.75">
      <c r="A119">
        <v>114</v>
      </c>
      <c r="X119" s="137"/>
      <c r="Y119" s="137"/>
      <c r="Z119" s="137"/>
      <c r="AB119" s="130"/>
      <c r="AC119" s="130"/>
      <c r="AD119" s="130"/>
    </row>
    <row r="120" spans="1:30" ht="12.75">
      <c r="A120">
        <v>115</v>
      </c>
      <c r="X120" s="137"/>
      <c r="Y120" s="137"/>
      <c r="Z120" s="137"/>
      <c r="AB120" s="130"/>
      <c r="AC120" s="130"/>
      <c r="AD120" s="130"/>
    </row>
    <row r="121" spans="1:30" ht="12.75">
      <c r="A121">
        <v>116</v>
      </c>
      <c r="X121" s="137"/>
      <c r="Y121" s="137"/>
      <c r="Z121" s="137"/>
      <c r="AB121" s="130"/>
      <c r="AC121" s="130"/>
      <c r="AD121" s="130"/>
    </row>
    <row r="122" spans="1:30" ht="12.75">
      <c r="A122">
        <v>117</v>
      </c>
      <c r="X122" s="137"/>
      <c r="Y122" s="137"/>
      <c r="Z122" s="137"/>
      <c r="AB122" s="130"/>
      <c r="AC122" s="130"/>
      <c r="AD122" s="130"/>
    </row>
    <row r="123" spans="1:30" ht="12.75">
      <c r="A123">
        <v>118</v>
      </c>
      <c r="X123" s="137"/>
      <c r="Y123" s="137"/>
      <c r="Z123" s="137"/>
      <c r="AB123" s="130"/>
      <c r="AC123" s="130"/>
      <c r="AD123" s="130"/>
    </row>
    <row r="124" spans="1:30" ht="12.75">
      <c r="A124">
        <v>119</v>
      </c>
      <c r="X124" s="137"/>
      <c r="Y124" s="137"/>
      <c r="Z124" s="137"/>
      <c r="AB124" s="130"/>
      <c r="AC124" s="130"/>
      <c r="AD124" s="130"/>
    </row>
    <row r="125" spans="1:30" ht="12.75">
      <c r="A125">
        <v>120</v>
      </c>
      <c r="X125" s="137"/>
      <c r="Y125" s="137"/>
      <c r="Z125" s="137"/>
      <c r="AB125" s="130"/>
      <c r="AC125" s="130"/>
      <c r="AD125" s="130"/>
    </row>
    <row r="126" spans="1:30" ht="12.75">
      <c r="A126">
        <v>121</v>
      </c>
      <c r="X126" s="137"/>
      <c r="Y126" s="137"/>
      <c r="Z126" s="137"/>
      <c r="AB126" s="130"/>
      <c r="AC126" s="130"/>
      <c r="AD126" s="130"/>
    </row>
    <row r="127" spans="1:30" ht="12.75">
      <c r="A127">
        <v>122</v>
      </c>
      <c r="X127" s="137"/>
      <c r="Y127" s="137"/>
      <c r="Z127" s="137"/>
      <c r="AB127" s="130"/>
      <c r="AC127" s="130"/>
      <c r="AD127" s="130"/>
    </row>
    <row r="128" spans="1:30" ht="12.75">
      <c r="A128">
        <v>123</v>
      </c>
      <c r="X128" s="137"/>
      <c r="Y128" s="137"/>
      <c r="Z128" s="137"/>
      <c r="AB128" s="130"/>
      <c r="AC128" s="130"/>
      <c r="AD128" s="130"/>
    </row>
    <row r="129" spans="1:30" ht="12.75">
      <c r="A129">
        <v>124</v>
      </c>
      <c r="X129" s="137"/>
      <c r="Y129" s="137"/>
      <c r="Z129" s="137"/>
      <c r="AB129" s="130"/>
      <c r="AC129" s="130"/>
      <c r="AD129" s="130"/>
    </row>
    <row r="130" spans="1:30" ht="12.75">
      <c r="A130">
        <v>125</v>
      </c>
      <c r="X130" s="137"/>
      <c r="Y130" s="137"/>
      <c r="Z130" s="137"/>
      <c r="AB130" s="130"/>
      <c r="AC130" s="130"/>
      <c r="AD130" s="130"/>
    </row>
    <row r="131" spans="1:30" ht="12.75">
      <c r="A131">
        <v>126</v>
      </c>
      <c r="X131" s="137"/>
      <c r="Y131" s="137"/>
      <c r="Z131" s="137"/>
      <c r="AB131" s="130"/>
      <c r="AC131" s="130"/>
      <c r="AD131" s="130"/>
    </row>
    <row r="132" spans="1:30" ht="12.75">
      <c r="A132">
        <v>127</v>
      </c>
      <c r="X132" s="137"/>
      <c r="Y132" s="137"/>
      <c r="Z132" s="137"/>
      <c r="AB132" s="130"/>
      <c r="AC132" s="130"/>
      <c r="AD132" s="130"/>
    </row>
    <row r="133" spans="1:30" ht="12.75">
      <c r="A133">
        <v>128</v>
      </c>
      <c r="X133" s="137"/>
      <c r="Y133" s="137"/>
      <c r="Z133" s="137"/>
      <c r="AB133" s="130"/>
      <c r="AC133" s="130"/>
      <c r="AD133" s="130"/>
    </row>
    <row r="134" spans="1:30" ht="12.75">
      <c r="A134">
        <v>129</v>
      </c>
      <c r="X134" s="137"/>
      <c r="Y134" s="137"/>
      <c r="Z134" s="137"/>
      <c r="AB134" s="130"/>
      <c r="AC134" s="130"/>
      <c r="AD134" s="130"/>
    </row>
    <row r="135" spans="1:30" ht="12.75">
      <c r="A135">
        <v>130</v>
      </c>
      <c r="X135" s="137"/>
      <c r="Y135" s="137"/>
      <c r="Z135" s="137"/>
      <c r="AB135" s="130"/>
      <c r="AC135" s="130"/>
      <c r="AD135" s="130"/>
    </row>
    <row r="136" spans="1:30" ht="12.75">
      <c r="A136">
        <v>131</v>
      </c>
      <c r="X136" s="137"/>
      <c r="Y136" s="137"/>
      <c r="Z136" s="137"/>
      <c r="AB136" s="130"/>
      <c r="AC136" s="130"/>
      <c r="AD136" s="130"/>
    </row>
    <row r="137" spans="1:30" ht="12.75">
      <c r="A137">
        <v>132</v>
      </c>
      <c r="X137" s="137"/>
      <c r="Y137" s="137"/>
      <c r="Z137" s="137"/>
      <c r="AB137" s="130"/>
      <c r="AC137" s="130"/>
      <c r="AD137" s="130"/>
    </row>
    <row r="138" spans="1:30" ht="12.75">
      <c r="A138">
        <v>133</v>
      </c>
      <c r="X138" s="137"/>
      <c r="Y138" s="137"/>
      <c r="Z138" s="137"/>
      <c r="AB138" s="130"/>
      <c r="AC138" s="130"/>
      <c r="AD138" s="130"/>
    </row>
    <row r="139" spans="1:30" ht="12.75">
      <c r="A139">
        <v>134</v>
      </c>
      <c r="X139" s="137"/>
      <c r="Y139" s="137"/>
      <c r="Z139" s="137"/>
      <c r="AB139" s="130"/>
      <c r="AC139" s="130"/>
      <c r="AD139" s="130"/>
    </row>
    <row r="140" spans="1:30" ht="12.75">
      <c r="A140">
        <v>135</v>
      </c>
      <c r="X140" s="137"/>
      <c r="Y140" s="137"/>
      <c r="Z140" s="137"/>
      <c r="AB140" s="130"/>
      <c r="AC140" s="130"/>
      <c r="AD140" s="130"/>
    </row>
    <row r="141" spans="1:30" ht="12.75">
      <c r="A141">
        <v>136</v>
      </c>
      <c r="X141" s="137"/>
      <c r="Y141" s="137"/>
      <c r="Z141" s="137"/>
      <c r="AB141" s="130"/>
      <c r="AC141" s="130"/>
      <c r="AD141" s="130"/>
    </row>
    <row r="142" spans="1:30" ht="12.75">
      <c r="A142">
        <v>137</v>
      </c>
      <c r="X142" s="137"/>
      <c r="Y142" s="137"/>
      <c r="Z142" s="137"/>
      <c r="AB142" s="130"/>
      <c r="AC142" s="130"/>
      <c r="AD142" s="130"/>
    </row>
    <row r="143" spans="1:30" ht="12.75">
      <c r="A143">
        <v>138</v>
      </c>
      <c r="X143" s="137"/>
      <c r="Y143" s="137"/>
      <c r="Z143" s="137"/>
      <c r="AB143" s="130"/>
      <c r="AC143" s="130"/>
      <c r="AD143" s="130"/>
    </row>
    <row r="144" spans="1:30" ht="12.75">
      <c r="A144">
        <v>139</v>
      </c>
      <c r="X144" s="137"/>
      <c r="Y144" s="137"/>
      <c r="Z144" s="137"/>
      <c r="AB144" s="130"/>
      <c r="AC144" s="130"/>
      <c r="AD144" s="130"/>
    </row>
    <row r="145" spans="1:30" ht="12.75">
      <c r="A145">
        <v>140</v>
      </c>
      <c r="X145" s="137"/>
      <c r="Y145" s="137"/>
      <c r="Z145" s="137"/>
      <c r="AB145" s="130"/>
      <c r="AC145" s="130"/>
      <c r="AD145" s="130"/>
    </row>
    <row r="146" spans="1:30" ht="12.75">
      <c r="A146">
        <v>141</v>
      </c>
      <c r="X146" s="137"/>
      <c r="Y146" s="137"/>
      <c r="Z146" s="137"/>
      <c r="AB146" s="130"/>
      <c r="AC146" s="130"/>
      <c r="AD146" s="130"/>
    </row>
    <row r="147" spans="1:30" ht="12.75">
      <c r="A147">
        <v>142</v>
      </c>
      <c r="X147" s="137"/>
      <c r="Y147" s="137"/>
      <c r="Z147" s="137"/>
      <c r="AB147" s="130"/>
      <c r="AC147" s="130"/>
      <c r="AD147" s="130"/>
    </row>
    <row r="148" spans="1:30" ht="12.75">
      <c r="A148">
        <v>143</v>
      </c>
      <c r="X148" s="137"/>
      <c r="Y148" s="137"/>
      <c r="Z148" s="137"/>
      <c r="AB148" s="130"/>
      <c r="AC148" s="130"/>
      <c r="AD148" s="130"/>
    </row>
    <row r="149" spans="1:30" ht="12.75">
      <c r="A149">
        <v>144</v>
      </c>
      <c r="X149" s="137"/>
      <c r="Y149" s="137"/>
      <c r="Z149" s="137"/>
      <c r="AB149" s="130"/>
      <c r="AC149" s="130"/>
      <c r="AD149" s="130"/>
    </row>
    <row r="150" spans="1:30" ht="12.75">
      <c r="A150">
        <v>145</v>
      </c>
      <c r="X150" s="137"/>
      <c r="Y150" s="137"/>
      <c r="Z150" s="137"/>
      <c r="AB150" s="130"/>
      <c r="AC150" s="130"/>
      <c r="AD150" s="130"/>
    </row>
    <row r="151" spans="1:30" ht="12.75">
      <c r="A151">
        <v>146</v>
      </c>
      <c r="X151" s="137"/>
      <c r="Y151" s="137"/>
      <c r="Z151" s="137"/>
      <c r="AB151" s="130"/>
      <c r="AC151" s="130"/>
      <c r="AD151" s="130"/>
    </row>
    <row r="152" spans="1:30" ht="12.75">
      <c r="A152">
        <v>147</v>
      </c>
      <c r="X152" s="137"/>
      <c r="Y152" s="137"/>
      <c r="Z152" s="137"/>
      <c r="AB152" s="130"/>
      <c r="AC152" s="130"/>
      <c r="AD152" s="130"/>
    </row>
    <row r="153" spans="1:30" ht="12.75">
      <c r="A153">
        <v>148</v>
      </c>
      <c r="X153" s="137"/>
      <c r="Y153" s="137"/>
      <c r="Z153" s="137"/>
      <c r="AB153" s="130"/>
      <c r="AC153" s="130"/>
      <c r="AD153" s="130"/>
    </row>
    <row r="154" spans="1:30" ht="12.75">
      <c r="A154">
        <v>149</v>
      </c>
      <c r="X154" s="137"/>
      <c r="Y154" s="137"/>
      <c r="Z154" s="137"/>
      <c r="AB154" s="130"/>
      <c r="AC154" s="130"/>
      <c r="AD154" s="130"/>
    </row>
    <row r="155" spans="1:30" ht="12.75">
      <c r="A155">
        <v>150</v>
      </c>
      <c r="X155" s="137"/>
      <c r="Y155" s="137"/>
      <c r="Z155" s="137"/>
      <c r="AB155" s="130"/>
      <c r="AC155" s="130"/>
      <c r="AD155" s="130"/>
    </row>
    <row r="156" spans="1:30" ht="12.75">
      <c r="A156">
        <v>151</v>
      </c>
      <c r="X156" s="137"/>
      <c r="Y156" s="137"/>
      <c r="Z156" s="137"/>
      <c r="AB156" s="130"/>
      <c r="AC156" s="130"/>
      <c r="AD156" s="130"/>
    </row>
    <row r="157" spans="1:30" ht="12.75">
      <c r="A157">
        <v>152</v>
      </c>
      <c r="X157" s="137"/>
      <c r="Y157" s="137"/>
      <c r="Z157" s="137"/>
      <c r="AB157" s="130"/>
      <c r="AC157" s="130"/>
      <c r="AD157" s="130"/>
    </row>
    <row r="158" spans="1:30" ht="12.75">
      <c r="A158">
        <v>153</v>
      </c>
      <c r="X158" s="137"/>
      <c r="Y158" s="137"/>
      <c r="Z158" s="137"/>
      <c r="AB158" s="130"/>
      <c r="AC158" s="130"/>
      <c r="AD158" s="130"/>
    </row>
    <row r="159" spans="1:30" ht="12.75">
      <c r="A159">
        <v>154</v>
      </c>
      <c r="X159" s="137"/>
      <c r="Y159" s="137"/>
      <c r="Z159" s="137"/>
      <c r="AB159" s="130"/>
      <c r="AC159" s="130"/>
      <c r="AD159" s="130"/>
    </row>
    <row r="160" spans="1:30" ht="12.75">
      <c r="A160">
        <v>155</v>
      </c>
      <c r="X160" s="137"/>
      <c r="Y160" s="137"/>
      <c r="Z160" s="137"/>
      <c r="AB160" s="130"/>
      <c r="AC160" s="130"/>
      <c r="AD160" s="130"/>
    </row>
    <row r="161" spans="1:30" ht="12.75">
      <c r="A161">
        <v>156</v>
      </c>
      <c r="X161" s="137"/>
      <c r="Y161" s="137"/>
      <c r="Z161" s="137"/>
      <c r="AB161" s="130"/>
      <c r="AC161" s="130"/>
      <c r="AD161" s="130"/>
    </row>
    <row r="162" spans="1:30" ht="12.75">
      <c r="A162">
        <v>157</v>
      </c>
      <c r="X162" s="137"/>
      <c r="Y162" s="137"/>
      <c r="Z162" s="137"/>
      <c r="AB162" s="130"/>
      <c r="AC162" s="130"/>
      <c r="AD162" s="130"/>
    </row>
    <row r="163" spans="1:30" ht="12.75">
      <c r="A163">
        <v>158</v>
      </c>
      <c r="X163" s="137"/>
      <c r="Y163" s="137"/>
      <c r="Z163" s="137"/>
      <c r="AB163" s="130"/>
      <c r="AC163" s="130"/>
      <c r="AD163" s="130"/>
    </row>
    <row r="164" spans="1:30" ht="12.75">
      <c r="A164">
        <v>159</v>
      </c>
      <c r="X164" s="137"/>
      <c r="Y164" s="137"/>
      <c r="Z164" s="137"/>
      <c r="AB164" s="130"/>
      <c r="AC164" s="130"/>
      <c r="AD164" s="130"/>
    </row>
    <row r="165" spans="1:30" ht="12.75">
      <c r="A165">
        <v>160</v>
      </c>
      <c r="X165" s="137"/>
      <c r="Y165" s="137"/>
      <c r="Z165" s="137"/>
      <c r="AB165" s="130"/>
      <c r="AC165" s="130"/>
      <c r="AD165" s="130"/>
    </row>
    <row r="166" spans="1:30" ht="12.75">
      <c r="A166">
        <v>161</v>
      </c>
      <c r="X166" s="137"/>
      <c r="Y166" s="137"/>
      <c r="Z166" s="137"/>
      <c r="AB166" s="130"/>
      <c r="AC166" s="130"/>
      <c r="AD166" s="130"/>
    </row>
    <row r="167" spans="1:30" ht="12.75">
      <c r="A167">
        <v>162</v>
      </c>
      <c r="X167" s="137"/>
      <c r="Y167" s="137"/>
      <c r="Z167" s="137"/>
      <c r="AB167" s="130"/>
      <c r="AC167" s="130"/>
      <c r="AD167" s="130"/>
    </row>
    <row r="168" spans="1:30" ht="12.75">
      <c r="A168">
        <v>163</v>
      </c>
      <c r="X168" s="137"/>
      <c r="Y168" s="137"/>
      <c r="Z168" s="137"/>
      <c r="AB168" s="130"/>
      <c r="AC168" s="130"/>
      <c r="AD168" s="130"/>
    </row>
    <row r="169" spans="1:30" ht="12.75">
      <c r="A169">
        <v>164</v>
      </c>
      <c r="X169" s="137"/>
      <c r="Y169" s="137"/>
      <c r="Z169" s="137"/>
      <c r="AB169" s="130"/>
      <c r="AC169" s="130"/>
      <c r="AD169" s="130"/>
    </row>
    <row r="170" spans="1:30" ht="12.75">
      <c r="A170">
        <v>165</v>
      </c>
      <c r="X170" s="137"/>
      <c r="Y170" s="137"/>
      <c r="Z170" s="137"/>
      <c r="AB170" s="130"/>
      <c r="AC170" s="130"/>
      <c r="AD170" s="130"/>
    </row>
    <row r="171" spans="1:30" ht="12.75">
      <c r="A171">
        <v>166</v>
      </c>
      <c r="X171" s="137"/>
      <c r="Y171" s="137"/>
      <c r="Z171" s="137"/>
      <c r="AB171" s="130"/>
      <c r="AC171" s="130"/>
      <c r="AD171" s="130"/>
    </row>
    <row r="172" spans="1:30" ht="12.75">
      <c r="A172">
        <v>167</v>
      </c>
      <c r="X172" s="137"/>
      <c r="Y172" s="137"/>
      <c r="Z172" s="137"/>
      <c r="AB172" s="130"/>
      <c r="AC172" s="130"/>
      <c r="AD172" s="130"/>
    </row>
    <row r="173" spans="1:30" ht="12.75">
      <c r="A173">
        <v>168</v>
      </c>
      <c r="X173" s="137"/>
      <c r="Y173" s="137"/>
      <c r="Z173" s="137"/>
      <c r="AB173" s="130"/>
      <c r="AC173" s="130"/>
      <c r="AD173" s="130"/>
    </row>
    <row r="174" spans="1:30" ht="12.75">
      <c r="A174">
        <v>169</v>
      </c>
      <c r="X174" s="137"/>
      <c r="Y174" s="137"/>
      <c r="Z174" s="137"/>
      <c r="AB174" s="130"/>
      <c r="AC174" s="130"/>
      <c r="AD174" s="130"/>
    </row>
    <row r="175" spans="1:30" ht="12.75">
      <c r="A175">
        <v>170</v>
      </c>
      <c r="X175" s="137"/>
      <c r="Y175" s="137"/>
      <c r="Z175" s="137"/>
      <c r="AB175" s="130"/>
      <c r="AC175" s="130"/>
      <c r="AD175" s="130"/>
    </row>
    <row r="176" spans="1:30" ht="12.75">
      <c r="A176">
        <v>171</v>
      </c>
      <c r="X176" s="137"/>
      <c r="Y176" s="137"/>
      <c r="Z176" s="137"/>
      <c r="AB176" s="130"/>
      <c r="AC176" s="130"/>
      <c r="AD176" s="130"/>
    </row>
    <row r="177" spans="1:30" ht="12.75">
      <c r="A177">
        <v>172</v>
      </c>
      <c r="X177" s="137"/>
      <c r="Y177" s="137"/>
      <c r="Z177" s="137"/>
      <c r="AB177" s="130"/>
      <c r="AC177" s="130"/>
      <c r="AD177" s="130"/>
    </row>
    <row r="178" spans="1:30" ht="12.75">
      <c r="A178">
        <v>173</v>
      </c>
      <c r="X178" s="137"/>
      <c r="Y178" s="137"/>
      <c r="Z178" s="137"/>
      <c r="AB178" s="130"/>
      <c r="AC178" s="130"/>
      <c r="AD178" s="130"/>
    </row>
    <row r="179" spans="1:30" ht="12.75">
      <c r="A179">
        <v>174</v>
      </c>
      <c r="X179" s="137"/>
      <c r="Y179" s="137"/>
      <c r="Z179" s="137"/>
      <c r="AB179" s="130"/>
      <c r="AC179" s="130"/>
      <c r="AD179" s="130"/>
    </row>
    <row r="180" spans="1:30" ht="12.75">
      <c r="A180">
        <v>175</v>
      </c>
      <c r="X180" s="137"/>
      <c r="Y180" s="137"/>
      <c r="Z180" s="137"/>
      <c r="AB180" s="130"/>
      <c r="AC180" s="130"/>
      <c r="AD180" s="130"/>
    </row>
    <row r="181" spans="1:30" ht="12.75">
      <c r="A181">
        <v>176</v>
      </c>
      <c r="X181" s="137"/>
      <c r="Y181" s="137"/>
      <c r="Z181" s="137"/>
      <c r="AB181" s="130"/>
      <c r="AC181" s="130"/>
      <c r="AD181" s="130"/>
    </row>
    <row r="182" spans="1:30" ht="12.75">
      <c r="A182">
        <v>177</v>
      </c>
      <c r="X182" s="137"/>
      <c r="Y182" s="137"/>
      <c r="Z182" s="137"/>
      <c r="AB182" s="130"/>
      <c r="AC182" s="130"/>
      <c r="AD182" s="130"/>
    </row>
    <row r="183" spans="1:30" ht="12.75">
      <c r="A183">
        <v>178</v>
      </c>
      <c r="X183" s="137"/>
      <c r="Y183" s="137"/>
      <c r="Z183" s="137"/>
      <c r="AB183" s="130"/>
      <c r="AC183" s="130"/>
      <c r="AD183" s="130"/>
    </row>
    <row r="184" spans="1:30" ht="12.75">
      <c r="A184">
        <v>179</v>
      </c>
      <c r="X184" s="137"/>
      <c r="Y184" s="137"/>
      <c r="Z184" s="137"/>
      <c r="AB184" s="130"/>
      <c r="AC184" s="130"/>
      <c r="AD184" s="130"/>
    </row>
    <row r="185" spans="1:30" ht="12.75">
      <c r="A185">
        <v>180</v>
      </c>
      <c r="X185" s="137"/>
      <c r="Y185" s="137"/>
      <c r="Z185" s="137"/>
      <c r="AB185" s="130"/>
      <c r="AC185" s="130"/>
      <c r="AD185" s="130"/>
    </row>
    <row r="186" spans="1:30" ht="12.75">
      <c r="A186">
        <v>181</v>
      </c>
      <c r="X186" s="137"/>
      <c r="Y186" s="137"/>
      <c r="Z186" s="137"/>
      <c r="AB186" s="130"/>
      <c r="AC186" s="130"/>
      <c r="AD186" s="130"/>
    </row>
    <row r="187" spans="1:30" ht="12.75">
      <c r="A187">
        <v>182</v>
      </c>
      <c r="X187" s="137"/>
      <c r="Y187" s="137"/>
      <c r="Z187" s="137"/>
      <c r="AB187" s="130"/>
      <c r="AC187" s="130"/>
      <c r="AD187" s="130"/>
    </row>
    <row r="188" spans="1:30" ht="12.75">
      <c r="A188">
        <v>183</v>
      </c>
      <c r="X188" s="137"/>
      <c r="Y188" s="137"/>
      <c r="Z188" s="137"/>
      <c r="AB188" s="130"/>
      <c r="AC188" s="130"/>
      <c r="AD188" s="130"/>
    </row>
    <row r="189" spans="1:30" ht="12.75">
      <c r="A189">
        <v>184</v>
      </c>
      <c r="X189" s="137"/>
      <c r="Y189" s="137"/>
      <c r="Z189" s="137"/>
      <c r="AB189" s="130"/>
      <c r="AC189" s="130"/>
      <c r="AD189" s="130"/>
    </row>
    <row r="190" spans="1:30" ht="12.75">
      <c r="A190">
        <v>185</v>
      </c>
      <c r="X190" s="137"/>
      <c r="Y190" s="137"/>
      <c r="Z190" s="137"/>
      <c r="AB190" s="130"/>
      <c r="AC190" s="130"/>
      <c r="AD190" s="130"/>
    </row>
    <row r="191" spans="1:30" ht="12.75">
      <c r="A191">
        <v>186</v>
      </c>
      <c r="X191" s="137"/>
      <c r="Y191" s="137"/>
      <c r="Z191" s="137"/>
      <c r="AB191" s="130"/>
      <c r="AC191" s="130"/>
      <c r="AD191" s="130"/>
    </row>
    <row r="192" spans="1:30" ht="12.75">
      <c r="A192">
        <v>187</v>
      </c>
      <c r="X192" s="137"/>
      <c r="Y192" s="137"/>
      <c r="Z192" s="137"/>
      <c r="AB192" s="130"/>
      <c r="AC192" s="130"/>
      <c r="AD192" s="130"/>
    </row>
    <row r="193" spans="1:30" ht="12.75">
      <c r="A193">
        <v>188</v>
      </c>
      <c r="X193" s="137"/>
      <c r="Y193" s="137"/>
      <c r="Z193" s="137"/>
      <c r="AB193" s="130"/>
      <c r="AC193" s="130"/>
      <c r="AD193" s="130"/>
    </row>
    <row r="194" spans="1:30" ht="12.75">
      <c r="A194">
        <v>189</v>
      </c>
      <c r="X194" s="137"/>
      <c r="Y194" s="137"/>
      <c r="Z194" s="137"/>
      <c r="AB194" s="130"/>
      <c r="AC194" s="130"/>
      <c r="AD194" s="130"/>
    </row>
    <row r="195" spans="1:30" ht="12.75">
      <c r="A195">
        <v>190</v>
      </c>
      <c r="X195" s="137"/>
      <c r="Y195" s="137"/>
      <c r="Z195" s="137"/>
      <c r="AB195" s="130"/>
      <c r="AC195" s="130"/>
      <c r="AD195" s="130"/>
    </row>
    <row r="196" spans="1:30" ht="12.75">
      <c r="A196">
        <v>191</v>
      </c>
      <c r="X196" s="137"/>
      <c r="Y196" s="137"/>
      <c r="Z196" s="137"/>
      <c r="AB196" s="130"/>
      <c r="AC196" s="130"/>
      <c r="AD196" s="130"/>
    </row>
    <row r="197" spans="1:30" ht="12.75">
      <c r="A197">
        <v>192</v>
      </c>
      <c r="X197" s="137"/>
      <c r="Y197" s="137"/>
      <c r="Z197" s="137"/>
      <c r="AB197" s="130"/>
      <c r="AC197" s="130"/>
      <c r="AD197" s="130"/>
    </row>
    <row r="198" spans="1:30" ht="12.75">
      <c r="A198">
        <v>193</v>
      </c>
      <c r="X198" s="137"/>
      <c r="Y198" s="137"/>
      <c r="Z198" s="137"/>
      <c r="AB198" s="130"/>
      <c r="AC198" s="130"/>
      <c r="AD198" s="130"/>
    </row>
    <row r="199" spans="1:30" ht="12.75">
      <c r="A199">
        <v>194</v>
      </c>
      <c r="X199" s="137"/>
      <c r="Y199" s="137"/>
      <c r="Z199" s="137"/>
      <c r="AB199" s="130"/>
      <c r="AC199" s="130"/>
      <c r="AD199" s="130"/>
    </row>
    <row r="200" spans="1:30" ht="12.75">
      <c r="A200">
        <v>195</v>
      </c>
      <c r="X200" s="137"/>
      <c r="Y200" s="137"/>
      <c r="Z200" s="137"/>
      <c r="AB200" s="130"/>
      <c r="AC200" s="130"/>
      <c r="AD200" s="130"/>
    </row>
    <row r="201" spans="1:30" ht="12.75">
      <c r="A201">
        <v>196</v>
      </c>
      <c r="X201" s="137"/>
      <c r="Y201" s="137"/>
      <c r="Z201" s="137"/>
      <c r="AB201" s="130"/>
      <c r="AC201" s="130"/>
      <c r="AD201" s="130"/>
    </row>
    <row r="202" spans="1:30" ht="12.75">
      <c r="A202">
        <v>197</v>
      </c>
      <c r="X202" s="137"/>
      <c r="Y202" s="137"/>
      <c r="Z202" s="137"/>
      <c r="AB202" s="130"/>
      <c r="AC202" s="130"/>
      <c r="AD202" s="130"/>
    </row>
    <row r="203" spans="1:30" ht="12.75">
      <c r="A203">
        <v>198</v>
      </c>
      <c r="X203" s="137"/>
      <c r="Y203" s="137"/>
      <c r="Z203" s="137"/>
      <c r="AB203" s="130"/>
      <c r="AC203" s="130"/>
      <c r="AD203" s="130"/>
    </row>
    <row r="204" spans="1:30" ht="12.75">
      <c r="A204">
        <v>199</v>
      </c>
      <c r="X204" s="137"/>
      <c r="Y204" s="137"/>
      <c r="Z204" s="137"/>
      <c r="AB204" s="130"/>
      <c r="AC204" s="130"/>
      <c r="AD204" s="130"/>
    </row>
    <row r="205" spans="1:30" ht="12.75">
      <c r="A205">
        <v>200</v>
      </c>
      <c r="X205" s="137"/>
      <c r="Y205" s="137"/>
      <c r="Z205" s="137"/>
      <c r="AB205" s="130"/>
      <c r="AC205" s="130"/>
      <c r="AD205" s="130"/>
    </row>
    <row r="206" spans="1:30" ht="12.75">
      <c r="A206">
        <v>201</v>
      </c>
      <c r="X206" s="137"/>
      <c r="Y206" s="137"/>
      <c r="Z206" s="137"/>
      <c r="AB206" s="130"/>
      <c r="AC206" s="130"/>
      <c r="AD206" s="130"/>
    </row>
    <row r="207" spans="1:30" ht="12.75">
      <c r="A207">
        <v>202</v>
      </c>
      <c r="X207" s="137"/>
      <c r="Y207" s="137"/>
      <c r="Z207" s="137"/>
      <c r="AB207" s="130"/>
      <c r="AC207" s="130"/>
      <c r="AD207" s="130"/>
    </row>
    <row r="208" spans="1:30" ht="12.75">
      <c r="A208">
        <v>203</v>
      </c>
      <c r="X208" s="137"/>
      <c r="Y208" s="137"/>
      <c r="Z208" s="137"/>
      <c r="AB208" s="130"/>
      <c r="AC208" s="130"/>
      <c r="AD208" s="130"/>
    </row>
    <row r="209" spans="1:30" ht="12.75">
      <c r="A209">
        <v>204</v>
      </c>
      <c r="X209" s="137"/>
      <c r="Y209" s="137"/>
      <c r="Z209" s="137"/>
      <c r="AB209" s="130"/>
      <c r="AC209" s="130"/>
      <c r="AD209" s="130"/>
    </row>
    <row r="210" spans="1:30" ht="12.75">
      <c r="A210">
        <v>205</v>
      </c>
      <c r="X210" s="137"/>
      <c r="Y210" s="137"/>
      <c r="Z210" s="137"/>
      <c r="AB210" s="130"/>
      <c r="AC210" s="130"/>
      <c r="AD210" s="130"/>
    </row>
    <row r="211" spans="1:30" ht="12.75">
      <c r="A211">
        <v>206</v>
      </c>
      <c r="X211" s="137"/>
      <c r="Y211" s="137"/>
      <c r="Z211" s="137"/>
      <c r="AB211" s="130"/>
      <c r="AC211" s="130"/>
      <c r="AD211" s="130"/>
    </row>
    <row r="212" spans="1:30" ht="12.75">
      <c r="A212">
        <v>207</v>
      </c>
      <c r="X212" s="137"/>
      <c r="Y212" s="137"/>
      <c r="Z212" s="137"/>
      <c r="AB212" s="130"/>
      <c r="AC212" s="130"/>
      <c r="AD212" s="130"/>
    </row>
    <row r="213" spans="1:30" ht="12.75">
      <c r="A213">
        <v>208</v>
      </c>
      <c r="X213" s="137"/>
      <c r="Y213" s="137"/>
      <c r="Z213" s="137"/>
      <c r="AB213" s="130"/>
      <c r="AC213" s="130"/>
      <c r="AD213" s="130"/>
    </row>
    <row r="214" spans="1:30" ht="12.75">
      <c r="A214">
        <v>209</v>
      </c>
      <c r="X214" s="137"/>
      <c r="Y214" s="137"/>
      <c r="Z214" s="137"/>
      <c r="AB214" s="130"/>
      <c r="AC214" s="130"/>
      <c r="AD214" s="130"/>
    </row>
    <row r="215" spans="1:30" ht="12.75">
      <c r="A215">
        <v>210</v>
      </c>
      <c r="X215" s="137"/>
      <c r="Y215" s="137"/>
      <c r="Z215" s="137"/>
      <c r="AB215" s="130"/>
      <c r="AC215" s="130"/>
      <c r="AD215" s="130"/>
    </row>
    <row r="216" spans="1:30" ht="12.75">
      <c r="A216">
        <v>211</v>
      </c>
      <c r="X216" s="137"/>
      <c r="Y216" s="137"/>
      <c r="Z216" s="137"/>
      <c r="AB216" s="130"/>
      <c r="AC216" s="130"/>
      <c r="AD216" s="130"/>
    </row>
    <row r="217" spans="1:30" ht="12.75">
      <c r="A217">
        <v>212</v>
      </c>
      <c r="X217" s="137"/>
      <c r="Y217" s="137"/>
      <c r="Z217" s="137"/>
      <c r="AB217" s="130"/>
      <c r="AC217" s="130"/>
      <c r="AD217" s="130"/>
    </row>
    <row r="218" spans="1:30" ht="12.75">
      <c r="A218">
        <v>213</v>
      </c>
      <c r="X218" s="137"/>
      <c r="Y218" s="137"/>
      <c r="Z218" s="137"/>
      <c r="AB218" s="130"/>
      <c r="AC218" s="130"/>
      <c r="AD218" s="130"/>
    </row>
    <row r="219" spans="1:30" ht="12.75">
      <c r="A219">
        <v>214</v>
      </c>
      <c r="X219" s="137"/>
      <c r="Y219" s="137"/>
      <c r="Z219" s="137"/>
      <c r="AB219" s="130"/>
      <c r="AC219" s="130"/>
      <c r="AD219" s="130"/>
    </row>
    <row r="220" spans="1:30" ht="12.75">
      <c r="A220">
        <v>215</v>
      </c>
      <c r="X220" s="137"/>
      <c r="Y220" s="137"/>
      <c r="Z220" s="137"/>
      <c r="AB220" s="130"/>
      <c r="AC220" s="130"/>
      <c r="AD220" s="130"/>
    </row>
    <row r="221" spans="1:30" ht="12.75">
      <c r="A221">
        <v>216</v>
      </c>
      <c r="X221" s="137"/>
      <c r="Y221" s="137"/>
      <c r="Z221" s="137"/>
      <c r="AB221" s="130"/>
      <c r="AC221" s="130"/>
      <c r="AD221" s="130"/>
    </row>
    <row r="222" spans="1:30" ht="12.75">
      <c r="A222">
        <v>217</v>
      </c>
      <c r="X222" s="137"/>
      <c r="Y222" s="137"/>
      <c r="Z222" s="137"/>
      <c r="AB222" s="130"/>
      <c r="AC222" s="130"/>
      <c r="AD222" s="130"/>
    </row>
    <row r="223" spans="1:30" ht="12.75">
      <c r="A223">
        <v>218</v>
      </c>
      <c r="X223" s="137"/>
      <c r="Y223" s="137"/>
      <c r="Z223" s="137"/>
      <c r="AB223" s="130"/>
      <c r="AC223" s="130"/>
      <c r="AD223" s="130"/>
    </row>
    <row r="224" spans="1:30" ht="12.75">
      <c r="A224">
        <v>219</v>
      </c>
      <c r="X224" s="137"/>
      <c r="Y224" s="137"/>
      <c r="Z224" s="137"/>
      <c r="AB224" s="130"/>
      <c r="AC224" s="130"/>
      <c r="AD224" s="130"/>
    </row>
    <row r="225" spans="1:30" ht="12.75">
      <c r="A225">
        <v>220</v>
      </c>
      <c r="X225" s="137"/>
      <c r="Y225" s="137"/>
      <c r="Z225" s="137"/>
      <c r="AB225" s="130"/>
      <c r="AC225" s="130"/>
      <c r="AD225" s="130"/>
    </row>
    <row r="226" spans="1:30" ht="12.75">
      <c r="A226">
        <v>221</v>
      </c>
      <c r="X226" s="137"/>
      <c r="Y226" s="137"/>
      <c r="Z226" s="137"/>
      <c r="AB226" s="130"/>
      <c r="AC226" s="130"/>
      <c r="AD226" s="130"/>
    </row>
    <row r="227" spans="1:30" ht="12.75">
      <c r="A227">
        <v>222</v>
      </c>
      <c r="X227" s="137"/>
      <c r="Y227" s="137"/>
      <c r="Z227" s="137"/>
      <c r="AB227" s="130"/>
      <c r="AC227" s="130"/>
      <c r="AD227" s="130"/>
    </row>
    <row r="228" spans="1:30" ht="12.75">
      <c r="A228">
        <v>223</v>
      </c>
      <c r="X228" s="137"/>
      <c r="Y228" s="137"/>
      <c r="Z228" s="137"/>
      <c r="AB228" s="130"/>
      <c r="AC228" s="130"/>
      <c r="AD228" s="130"/>
    </row>
    <row r="229" spans="1:30" ht="12.75">
      <c r="A229">
        <v>224</v>
      </c>
      <c r="X229" s="137"/>
      <c r="Y229" s="137"/>
      <c r="Z229" s="137"/>
      <c r="AB229" s="130"/>
      <c r="AC229" s="130"/>
      <c r="AD229" s="130"/>
    </row>
    <row r="230" spans="1:30" ht="12.75">
      <c r="A230">
        <v>225</v>
      </c>
      <c r="X230" s="137"/>
      <c r="Y230" s="137"/>
      <c r="Z230" s="137"/>
      <c r="AB230" s="130"/>
      <c r="AC230" s="130"/>
      <c r="AD230" s="130"/>
    </row>
    <row r="231" spans="1:30" ht="12.75">
      <c r="A231">
        <v>226</v>
      </c>
      <c r="X231" s="137"/>
      <c r="Y231" s="137"/>
      <c r="Z231" s="137"/>
      <c r="AB231" s="130"/>
      <c r="AC231" s="130"/>
      <c r="AD231" s="130"/>
    </row>
    <row r="232" spans="1:30" ht="12.75">
      <c r="A232">
        <v>227</v>
      </c>
      <c r="X232" s="137"/>
      <c r="Y232" s="137"/>
      <c r="Z232" s="137"/>
      <c r="AB232" s="130"/>
      <c r="AC232" s="130"/>
      <c r="AD232" s="130"/>
    </row>
    <row r="233" spans="1:30" ht="12.75">
      <c r="A233">
        <v>228</v>
      </c>
      <c r="X233" s="137"/>
      <c r="Y233" s="137"/>
      <c r="Z233" s="137"/>
      <c r="AB233" s="130"/>
      <c r="AC233" s="130"/>
      <c r="AD233" s="130"/>
    </row>
    <row r="234" spans="1:30" ht="12.75">
      <c r="A234">
        <v>229</v>
      </c>
      <c r="X234" s="137"/>
      <c r="Y234" s="137"/>
      <c r="Z234" s="137"/>
      <c r="AB234" s="130"/>
      <c r="AC234" s="130"/>
      <c r="AD234" s="130"/>
    </row>
    <row r="235" spans="1:30" ht="12.75">
      <c r="A235">
        <v>230</v>
      </c>
      <c r="X235" s="137"/>
      <c r="Y235" s="137"/>
      <c r="Z235" s="137"/>
      <c r="AB235" s="130"/>
      <c r="AC235" s="130"/>
      <c r="AD235" s="130"/>
    </row>
    <row r="236" spans="1:30" ht="12.75">
      <c r="A236">
        <v>231</v>
      </c>
      <c r="X236" s="137"/>
      <c r="Y236" s="137"/>
      <c r="Z236" s="137"/>
      <c r="AB236" s="130"/>
      <c r="AC236" s="130"/>
      <c r="AD236" s="130"/>
    </row>
    <row r="237" spans="1:30" ht="12.75">
      <c r="A237">
        <v>232</v>
      </c>
      <c r="X237" s="137"/>
      <c r="Y237" s="137"/>
      <c r="Z237" s="137"/>
      <c r="AB237" s="130"/>
      <c r="AC237" s="130"/>
      <c r="AD237" s="130"/>
    </row>
    <row r="238" spans="1:30" ht="12.75">
      <c r="A238">
        <v>233</v>
      </c>
      <c r="X238" s="137"/>
      <c r="Y238" s="137"/>
      <c r="Z238" s="137"/>
      <c r="AB238" s="130"/>
      <c r="AC238" s="130"/>
      <c r="AD238" s="130"/>
    </row>
    <row r="239" spans="1:30" ht="12.75">
      <c r="A239">
        <v>234</v>
      </c>
      <c r="X239" s="137"/>
      <c r="Y239" s="137"/>
      <c r="Z239" s="137"/>
      <c r="AB239" s="130"/>
      <c r="AC239" s="130"/>
      <c r="AD239" s="130"/>
    </row>
    <row r="240" spans="1:30" ht="12.75">
      <c r="A240">
        <v>235</v>
      </c>
      <c r="X240" s="137"/>
      <c r="Y240" s="137"/>
      <c r="Z240" s="137"/>
      <c r="AB240" s="130"/>
      <c r="AC240" s="130"/>
      <c r="AD240" s="130"/>
    </row>
    <row r="241" spans="1:30" ht="12.75">
      <c r="A241">
        <v>236</v>
      </c>
      <c r="X241" s="137"/>
      <c r="Y241" s="137"/>
      <c r="Z241" s="137"/>
      <c r="AB241" s="130"/>
      <c r="AC241" s="130"/>
      <c r="AD241" s="130"/>
    </row>
    <row r="242" spans="1:30" ht="12.75">
      <c r="A242">
        <v>237</v>
      </c>
      <c r="X242" s="137"/>
      <c r="Y242" s="137"/>
      <c r="Z242" s="137"/>
      <c r="AB242" s="130"/>
      <c r="AC242" s="130"/>
      <c r="AD242" s="130"/>
    </row>
    <row r="243" spans="1:30" ht="12.75">
      <c r="A243">
        <v>238</v>
      </c>
      <c r="X243" s="137"/>
      <c r="Y243" s="137"/>
      <c r="Z243" s="137"/>
      <c r="AB243" s="130"/>
      <c r="AC243" s="130"/>
      <c r="AD243" s="130"/>
    </row>
    <row r="244" spans="1:30" ht="12.75">
      <c r="A244">
        <v>239</v>
      </c>
      <c r="X244" s="137"/>
      <c r="Y244" s="137"/>
      <c r="Z244" s="137"/>
      <c r="AB244" s="130"/>
      <c r="AC244" s="130"/>
      <c r="AD244" s="130"/>
    </row>
    <row r="245" spans="1:30" ht="12.75">
      <c r="A245">
        <v>240</v>
      </c>
      <c r="X245" s="137"/>
      <c r="Y245" s="137"/>
      <c r="Z245" s="137"/>
      <c r="AB245" s="130"/>
      <c r="AC245" s="130"/>
      <c r="AD245" s="130"/>
    </row>
    <row r="246" spans="1:30" ht="12.75">
      <c r="A246">
        <v>241</v>
      </c>
      <c r="X246" s="137"/>
      <c r="Y246" s="137"/>
      <c r="Z246" s="137"/>
      <c r="AB246" s="130"/>
      <c r="AC246" s="130"/>
      <c r="AD246" s="130"/>
    </row>
    <row r="247" spans="1:30" ht="12.75">
      <c r="A247">
        <v>242</v>
      </c>
      <c r="X247" s="137"/>
      <c r="Y247" s="137"/>
      <c r="Z247" s="137"/>
      <c r="AB247" s="130"/>
      <c r="AC247" s="130"/>
      <c r="AD247" s="130"/>
    </row>
    <row r="248" spans="1:30" ht="12.75">
      <c r="A248">
        <v>243</v>
      </c>
      <c r="X248" s="137"/>
      <c r="Y248" s="137"/>
      <c r="Z248" s="137"/>
      <c r="AB248" s="130"/>
      <c r="AC248" s="130"/>
      <c r="AD248" s="130"/>
    </row>
    <row r="249" spans="1:30" ht="12.75">
      <c r="A249">
        <v>244</v>
      </c>
      <c r="X249" s="137"/>
      <c r="Y249" s="137"/>
      <c r="Z249" s="137"/>
      <c r="AB249" s="130"/>
      <c r="AC249" s="130"/>
      <c r="AD249" s="130"/>
    </row>
    <row r="250" spans="1:30" ht="12.75">
      <c r="A250">
        <v>245</v>
      </c>
      <c r="X250" s="137"/>
      <c r="Y250" s="137"/>
      <c r="Z250" s="137"/>
      <c r="AB250" s="130"/>
      <c r="AC250" s="130"/>
      <c r="AD250" s="130"/>
    </row>
    <row r="251" spans="1:30" ht="12.75">
      <c r="A251">
        <v>246</v>
      </c>
      <c r="X251" s="137"/>
      <c r="Y251" s="137"/>
      <c r="Z251" s="137"/>
      <c r="AB251" s="130"/>
      <c r="AC251" s="130"/>
      <c r="AD251" s="130"/>
    </row>
    <row r="252" spans="1:30" ht="12.75">
      <c r="A252">
        <v>247</v>
      </c>
      <c r="X252" s="137"/>
      <c r="Y252" s="137"/>
      <c r="Z252" s="137"/>
      <c r="AB252" s="130"/>
      <c r="AC252" s="130"/>
      <c r="AD252" s="130"/>
    </row>
    <row r="253" spans="1:30" ht="12.75">
      <c r="A253">
        <v>248</v>
      </c>
      <c r="X253" s="137"/>
      <c r="Y253" s="137"/>
      <c r="Z253" s="137"/>
      <c r="AB253" s="130"/>
      <c r="AC253" s="130"/>
      <c r="AD253" s="130"/>
    </row>
    <row r="254" spans="1:30" ht="12.75">
      <c r="A254">
        <v>249</v>
      </c>
      <c r="X254" s="137"/>
      <c r="Y254" s="137"/>
      <c r="Z254" s="137"/>
      <c r="AB254" s="130"/>
      <c r="AC254" s="130"/>
      <c r="AD254" s="130"/>
    </row>
    <row r="255" spans="1:30" ht="12.75">
      <c r="A255">
        <v>250</v>
      </c>
      <c r="X255" s="137"/>
      <c r="Y255" s="137"/>
      <c r="Z255" s="137"/>
      <c r="AB255" s="130"/>
      <c r="AC255" s="130"/>
      <c r="AD255" s="130"/>
    </row>
    <row r="256" spans="1:30" ht="12.75">
      <c r="A256">
        <v>251</v>
      </c>
      <c r="X256" s="137"/>
      <c r="Y256" s="137"/>
      <c r="Z256" s="137"/>
      <c r="AB256" s="130"/>
      <c r="AC256" s="130"/>
      <c r="AD256" s="130"/>
    </row>
    <row r="257" spans="1:30" ht="12.75">
      <c r="A257">
        <v>252</v>
      </c>
      <c r="X257" s="137"/>
      <c r="Y257" s="137"/>
      <c r="Z257" s="137"/>
      <c r="AB257" s="130"/>
      <c r="AC257" s="130"/>
      <c r="AD257" s="130"/>
    </row>
    <row r="258" spans="1:30" ht="12.75">
      <c r="A258">
        <v>253</v>
      </c>
      <c r="X258" s="137"/>
      <c r="Y258" s="137"/>
      <c r="Z258" s="137"/>
      <c r="AB258" s="130"/>
      <c r="AC258" s="130"/>
      <c r="AD258" s="130"/>
    </row>
    <row r="259" spans="1:30" ht="12.75">
      <c r="A259">
        <v>254</v>
      </c>
      <c r="X259" s="137"/>
      <c r="Y259" s="137"/>
      <c r="Z259" s="137"/>
      <c r="AB259" s="130"/>
      <c r="AC259" s="130"/>
      <c r="AD259" s="130"/>
    </row>
    <row r="260" spans="1:30" ht="12.75">
      <c r="A260">
        <v>255</v>
      </c>
      <c r="X260" s="137"/>
      <c r="Y260" s="137"/>
      <c r="Z260" s="137"/>
      <c r="AB260" s="130"/>
      <c r="AC260" s="130"/>
      <c r="AD260" s="130"/>
    </row>
    <row r="261" spans="1:30" ht="12.75">
      <c r="A261">
        <v>256</v>
      </c>
      <c r="X261" s="137"/>
      <c r="Y261" s="137"/>
      <c r="Z261" s="137"/>
      <c r="AB261" s="130"/>
      <c r="AC261" s="130"/>
      <c r="AD261" s="130"/>
    </row>
    <row r="262" spans="1:30" ht="12.75">
      <c r="A262">
        <v>257</v>
      </c>
      <c r="X262" s="137"/>
      <c r="Y262" s="137"/>
      <c r="Z262" s="137"/>
      <c r="AB262" s="130"/>
      <c r="AC262" s="130"/>
      <c r="AD262" s="130"/>
    </row>
    <row r="263" spans="1:30" ht="12.75">
      <c r="A263">
        <v>258</v>
      </c>
      <c r="X263" s="137"/>
      <c r="Y263" s="137"/>
      <c r="Z263" s="137"/>
      <c r="AB263" s="130"/>
      <c r="AC263" s="130"/>
      <c r="AD263" s="130"/>
    </row>
    <row r="264" spans="1:30" ht="12.75">
      <c r="A264">
        <v>259</v>
      </c>
      <c r="X264" s="137"/>
      <c r="Y264" s="137"/>
      <c r="Z264" s="137"/>
      <c r="AB264" s="130"/>
      <c r="AC264" s="130"/>
      <c r="AD264" s="130"/>
    </row>
    <row r="265" spans="1:30" ht="12.75">
      <c r="A265">
        <v>260</v>
      </c>
      <c r="X265" s="137"/>
      <c r="Y265" s="137"/>
      <c r="Z265" s="137"/>
      <c r="AB265" s="130"/>
      <c r="AC265" s="130"/>
      <c r="AD265" s="130"/>
    </row>
    <row r="266" spans="1:30" ht="12.75">
      <c r="A266">
        <v>261</v>
      </c>
      <c r="X266" s="137"/>
      <c r="Y266" s="137"/>
      <c r="Z266" s="137"/>
      <c r="AB266" s="130"/>
      <c r="AC266" s="130"/>
      <c r="AD266" s="130"/>
    </row>
    <row r="267" spans="1:30" ht="12.75">
      <c r="A267">
        <v>262</v>
      </c>
      <c r="X267" s="137"/>
      <c r="Y267" s="137"/>
      <c r="Z267" s="137"/>
      <c r="AB267" s="130"/>
      <c r="AC267" s="130"/>
      <c r="AD267" s="130"/>
    </row>
    <row r="268" spans="1:30" ht="12.75">
      <c r="A268">
        <v>263</v>
      </c>
      <c r="X268" s="137"/>
      <c r="Y268" s="137"/>
      <c r="Z268" s="137"/>
      <c r="AB268" s="130"/>
      <c r="AC268" s="130"/>
      <c r="AD268" s="130"/>
    </row>
    <row r="269" spans="1:30" ht="12.75">
      <c r="A269">
        <v>264</v>
      </c>
      <c r="X269" s="137"/>
      <c r="Y269" s="137"/>
      <c r="Z269" s="137"/>
      <c r="AB269" s="130"/>
      <c r="AC269" s="130"/>
      <c r="AD269" s="130"/>
    </row>
    <row r="270" spans="1:30" ht="12.75">
      <c r="A270">
        <v>265</v>
      </c>
      <c r="X270" s="137"/>
      <c r="Y270" s="137"/>
      <c r="Z270" s="137"/>
      <c r="AB270" s="130"/>
      <c r="AC270" s="130"/>
      <c r="AD270" s="130"/>
    </row>
    <row r="271" spans="1:30" ht="12.75">
      <c r="A271">
        <v>266</v>
      </c>
      <c r="X271" s="137"/>
      <c r="Y271" s="137"/>
      <c r="Z271" s="137"/>
      <c r="AB271" s="130"/>
      <c r="AC271" s="130"/>
      <c r="AD271" s="130"/>
    </row>
    <row r="272" spans="1:30" ht="12.75">
      <c r="A272">
        <v>267</v>
      </c>
      <c r="X272" s="137"/>
      <c r="Y272" s="137"/>
      <c r="Z272" s="137"/>
      <c r="AB272" s="130"/>
      <c r="AC272" s="130"/>
      <c r="AD272" s="130"/>
    </row>
    <row r="273" spans="1:30" ht="12.75">
      <c r="A273">
        <v>268</v>
      </c>
      <c r="X273" s="137"/>
      <c r="Y273" s="137"/>
      <c r="Z273" s="137"/>
      <c r="AB273" s="130"/>
      <c r="AC273" s="130"/>
      <c r="AD273" s="130"/>
    </row>
    <row r="274" spans="1:30" ht="12.75">
      <c r="A274">
        <v>269</v>
      </c>
      <c r="X274" s="137"/>
      <c r="Y274" s="137"/>
      <c r="Z274" s="137"/>
      <c r="AB274" s="130"/>
      <c r="AC274" s="130"/>
      <c r="AD274" s="130"/>
    </row>
    <row r="275" spans="1:30" ht="12.75">
      <c r="A275">
        <v>270</v>
      </c>
      <c r="X275" s="137"/>
      <c r="Y275" s="137"/>
      <c r="Z275" s="137"/>
      <c r="AB275" s="130"/>
      <c r="AC275" s="130"/>
      <c r="AD275" s="130"/>
    </row>
    <row r="276" spans="1:30" ht="12.75">
      <c r="A276">
        <v>271</v>
      </c>
      <c r="X276" s="137"/>
      <c r="Y276" s="137"/>
      <c r="Z276" s="137"/>
      <c r="AB276" s="130"/>
      <c r="AC276" s="130"/>
      <c r="AD276" s="130"/>
    </row>
    <row r="277" spans="1:30" ht="12.75">
      <c r="A277">
        <v>272</v>
      </c>
      <c r="X277" s="137"/>
      <c r="Y277" s="137"/>
      <c r="Z277" s="137"/>
      <c r="AB277" s="130"/>
      <c r="AC277" s="130"/>
      <c r="AD277" s="130"/>
    </row>
    <row r="278" spans="1:30" ht="12.75">
      <c r="A278">
        <v>273</v>
      </c>
      <c r="X278" s="137"/>
      <c r="Y278" s="137"/>
      <c r="Z278" s="137"/>
      <c r="AB278" s="130"/>
      <c r="AC278" s="130"/>
      <c r="AD278" s="130"/>
    </row>
    <row r="279" spans="1:30" ht="12.75">
      <c r="A279">
        <v>274</v>
      </c>
      <c r="X279" s="137"/>
      <c r="Y279" s="137"/>
      <c r="Z279" s="137"/>
      <c r="AB279" s="130"/>
      <c r="AC279" s="130"/>
      <c r="AD279" s="130"/>
    </row>
    <row r="280" spans="1:30" ht="12.75">
      <c r="A280">
        <v>275</v>
      </c>
      <c r="X280" s="137"/>
      <c r="Y280" s="137"/>
      <c r="Z280" s="137"/>
      <c r="AB280" s="130"/>
      <c r="AC280" s="130"/>
      <c r="AD280" s="130"/>
    </row>
    <row r="281" spans="1:30" ht="12.75">
      <c r="A281">
        <v>276</v>
      </c>
      <c r="X281" s="137"/>
      <c r="Y281" s="137"/>
      <c r="Z281" s="137"/>
      <c r="AB281" s="130"/>
      <c r="AC281" s="130"/>
      <c r="AD281" s="130"/>
    </row>
    <row r="282" spans="1:30" ht="12.75">
      <c r="A282">
        <v>277</v>
      </c>
      <c r="X282" s="137"/>
      <c r="Y282" s="137"/>
      <c r="Z282" s="137"/>
      <c r="AB282" s="130"/>
      <c r="AC282" s="130"/>
      <c r="AD282" s="130"/>
    </row>
    <row r="283" spans="1:30" ht="12.75">
      <c r="A283">
        <v>278</v>
      </c>
      <c r="X283" s="137"/>
      <c r="Y283" s="137"/>
      <c r="Z283" s="137"/>
      <c r="AB283" s="130"/>
      <c r="AC283" s="130"/>
      <c r="AD283" s="130"/>
    </row>
    <row r="284" spans="1:30" ht="12.75">
      <c r="A284">
        <v>279</v>
      </c>
      <c r="X284" s="137"/>
      <c r="Y284" s="137"/>
      <c r="Z284" s="137"/>
      <c r="AB284" s="130"/>
      <c r="AC284" s="130"/>
      <c r="AD284" s="130"/>
    </row>
    <row r="285" spans="1:30" ht="12.75">
      <c r="A285">
        <v>280</v>
      </c>
      <c r="X285" s="137"/>
      <c r="Y285" s="137"/>
      <c r="Z285" s="137"/>
      <c r="AB285" s="130"/>
      <c r="AC285" s="130"/>
      <c r="AD285" s="130"/>
    </row>
    <row r="286" spans="1:30" ht="12.75">
      <c r="A286">
        <v>281</v>
      </c>
      <c r="X286" s="137"/>
      <c r="Y286" s="137"/>
      <c r="Z286" s="137"/>
      <c r="AB286" s="130"/>
      <c r="AC286" s="130"/>
      <c r="AD286" s="130"/>
    </row>
    <row r="287" spans="1:30" ht="12.75">
      <c r="A287">
        <v>282</v>
      </c>
      <c r="X287" s="137"/>
      <c r="Y287" s="137"/>
      <c r="Z287" s="137"/>
      <c r="AB287" s="130"/>
      <c r="AC287" s="130"/>
      <c r="AD287" s="130"/>
    </row>
    <row r="288" spans="1:30" ht="12.75">
      <c r="A288">
        <v>283</v>
      </c>
      <c r="X288" s="137"/>
      <c r="Y288" s="137"/>
      <c r="Z288" s="137"/>
      <c r="AB288" s="130"/>
      <c r="AC288" s="130"/>
      <c r="AD288" s="130"/>
    </row>
    <row r="289" spans="1:30" ht="12.75">
      <c r="A289">
        <v>284</v>
      </c>
      <c r="X289" s="137"/>
      <c r="Y289" s="137"/>
      <c r="Z289" s="137"/>
      <c r="AB289" s="130"/>
      <c r="AC289" s="130"/>
      <c r="AD289" s="130"/>
    </row>
    <row r="290" spans="1:30" ht="12.75">
      <c r="A290">
        <v>285</v>
      </c>
      <c r="X290" s="137"/>
      <c r="Y290" s="137"/>
      <c r="Z290" s="137"/>
      <c r="AB290" s="130"/>
      <c r="AC290" s="130"/>
      <c r="AD290" s="130"/>
    </row>
    <row r="291" spans="1:30" ht="12.75">
      <c r="A291">
        <v>286</v>
      </c>
      <c r="X291" s="137"/>
      <c r="Y291" s="137"/>
      <c r="Z291" s="137"/>
      <c r="AB291" s="130"/>
      <c r="AC291" s="130"/>
      <c r="AD291" s="130"/>
    </row>
    <row r="292" spans="1:30" ht="12.75">
      <c r="A292">
        <v>287</v>
      </c>
      <c r="X292" s="137"/>
      <c r="Y292" s="137"/>
      <c r="Z292" s="137"/>
      <c r="AB292" s="130"/>
      <c r="AC292" s="130"/>
      <c r="AD292" s="130"/>
    </row>
    <row r="293" spans="1:30" ht="12.75">
      <c r="A293">
        <v>288</v>
      </c>
      <c r="X293" s="137"/>
      <c r="Y293" s="137"/>
      <c r="Z293" s="137"/>
      <c r="AB293" s="130"/>
      <c r="AC293" s="130"/>
      <c r="AD293" s="130"/>
    </row>
    <row r="294" spans="1:30" ht="12.75">
      <c r="A294">
        <v>289</v>
      </c>
      <c r="X294" s="137"/>
      <c r="Y294" s="137"/>
      <c r="Z294" s="137"/>
      <c r="AB294" s="130"/>
      <c r="AC294" s="130"/>
      <c r="AD294" s="130"/>
    </row>
    <row r="295" spans="1:30" ht="12.75">
      <c r="A295">
        <v>290</v>
      </c>
      <c r="X295" s="137"/>
      <c r="Y295" s="137"/>
      <c r="Z295" s="137"/>
      <c r="AB295" s="130"/>
      <c r="AC295" s="130"/>
      <c r="AD295" s="130"/>
    </row>
    <row r="296" spans="1:30" ht="12.75">
      <c r="A296">
        <v>291</v>
      </c>
      <c r="X296" s="137"/>
      <c r="Y296" s="137"/>
      <c r="Z296" s="137"/>
      <c r="AB296" s="130"/>
      <c r="AC296" s="130"/>
      <c r="AD296" s="130"/>
    </row>
    <row r="297" spans="1:30" ht="12.75">
      <c r="A297">
        <v>292</v>
      </c>
      <c r="X297" s="137"/>
      <c r="Y297" s="137"/>
      <c r="Z297" s="137"/>
      <c r="AB297" s="130"/>
      <c r="AC297" s="130"/>
      <c r="AD297" s="130"/>
    </row>
    <row r="298" spans="1:30" ht="12.75">
      <c r="A298">
        <v>293</v>
      </c>
      <c r="X298" s="137"/>
      <c r="Y298" s="137"/>
      <c r="Z298" s="137"/>
      <c r="AB298" s="130"/>
      <c r="AC298" s="130"/>
      <c r="AD298" s="130"/>
    </row>
    <row r="299" spans="1:30" ht="12.75">
      <c r="A299">
        <v>294</v>
      </c>
      <c r="X299" s="137"/>
      <c r="Y299" s="137"/>
      <c r="Z299" s="137"/>
      <c r="AB299" s="130"/>
      <c r="AC299" s="130"/>
      <c r="AD299" s="130"/>
    </row>
    <row r="300" spans="1:30" ht="12.75">
      <c r="A300">
        <v>295</v>
      </c>
      <c r="X300" s="137"/>
      <c r="Y300" s="137"/>
      <c r="Z300" s="137"/>
      <c r="AB300" s="130"/>
      <c r="AC300" s="130"/>
      <c r="AD300" s="130"/>
    </row>
    <row r="301" spans="1:30" ht="12.75">
      <c r="A301">
        <v>296</v>
      </c>
      <c r="X301" s="137"/>
      <c r="Y301" s="137"/>
      <c r="Z301" s="137"/>
      <c r="AB301" s="130"/>
      <c r="AC301" s="130"/>
      <c r="AD301" s="130"/>
    </row>
    <row r="302" spans="1:30" ht="12.75">
      <c r="A302">
        <v>297</v>
      </c>
      <c r="X302" s="137"/>
      <c r="Y302" s="137"/>
      <c r="Z302" s="137"/>
      <c r="AB302" s="130"/>
      <c r="AC302" s="130"/>
      <c r="AD302" s="130"/>
    </row>
    <row r="303" spans="1:30" ht="12.75">
      <c r="A303">
        <v>298</v>
      </c>
      <c r="X303" s="137"/>
      <c r="Y303" s="137"/>
      <c r="Z303" s="137"/>
      <c r="AB303" s="130"/>
      <c r="AC303" s="130"/>
      <c r="AD303" s="130"/>
    </row>
    <row r="304" spans="1:30" ht="12.75">
      <c r="A304">
        <v>299</v>
      </c>
      <c r="X304" s="137"/>
      <c r="Y304" s="137"/>
      <c r="Z304" s="137"/>
      <c r="AB304" s="130"/>
      <c r="AC304" s="130"/>
      <c r="AD304" s="130"/>
    </row>
    <row r="305" spans="1:30" ht="12.75">
      <c r="A305">
        <v>300</v>
      </c>
      <c r="X305" s="137"/>
      <c r="Y305" s="137"/>
      <c r="Z305" s="137"/>
      <c r="AB305" s="130"/>
      <c r="AC305" s="130"/>
      <c r="AD305" s="130"/>
    </row>
    <row r="306" spans="1:30" ht="12.75">
      <c r="A306">
        <v>301</v>
      </c>
      <c r="X306" s="137"/>
      <c r="Y306" s="137"/>
      <c r="Z306" s="137"/>
      <c r="AB306" s="130"/>
      <c r="AC306" s="130"/>
      <c r="AD306" s="130"/>
    </row>
    <row r="307" spans="1:30" ht="12.75">
      <c r="A307">
        <v>302</v>
      </c>
      <c r="X307" s="137"/>
      <c r="Y307" s="137"/>
      <c r="Z307" s="137"/>
      <c r="AB307" s="130"/>
      <c r="AC307" s="130"/>
      <c r="AD307" s="130"/>
    </row>
    <row r="308" spans="1:30" ht="12.75">
      <c r="A308">
        <v>303</v>
      </c>
      <c r="X308" s="137"/>
      <c r="Y308" s="137"/>
      <c r="Z308" s="137"/>
      <c r="AB308" s="130"/>
      <c r="AC308" s="130"/>
      <c r="AD308" s="130"/>
    </row>
    <row r="309" spans="1:30" ht="12.75">
      <c r="A309">
        <v>304</v>
      </c>
      <c r="X309" s="137"/>
      <c r="Y309" s="137"/>
      <c r="Z309" s="137"/>
      <c r="AB309" s="130"/>
      <c r="AC309" s="130"/>
      <c r="AD309" s="130"/>
    </row>
    <row r="310" spans="1:30" ht="12.75">
      <c r="A310">
        <v>305</v>
      </c>
      <c r="X310" s="137"/>
      <c r="Y310" s="137"/>
      <c r="Z310" s="137"/>
      <c r="AB310" s="130"/>
      <c r="AC310" s="130"/>
      <c r="AD310" s="130"/>
    </row>
    <row r="311" spans="1:30" ht="12.75">
      <c r="A311">
        <v>306</v>
      </c>
      <c r="X311" s="137"/>
      <c r="Y311" s="137"/>
      <c r="Z311" s="137"/>
      <c r="AB311" s="130"/>
      <c r="AC311" s="130"/>
      <c r="AD311" s="130"/>
    </row>
    <row r="312" spans="1:30" ht="12.75">
      <c r="A312">
        <v>307</v>
      </c>
      <c r="X312" s="137"/>
      <c r="Y312" s="137"/>
      <c r="Z312" s="137"/>
      <c r="AB312" s="130"/>
      <c r="AC312" s="130"/>
      <c r="AD312" s="130"/>
    </row>
    <row r="313" spans="1:30" ht="12.75">
      <c r="A313">
        <v>308</v>
      </c>
      <c r="X313" s="137"/>
      <c r="Y313" s="137"/>
      <c r="Z313" s="137"/>
      <c r="AB313" s="130"/>
      <c r="AC313" s="130"/>
      <c r="AD313" s="130"/>
    </row>
    <row r="314" spans="1:30" ht="12.75">
      <c r="A314">
        <v>309</v>
      </c>
      <c r="X314" s="137"/>
      <c r="Y314" s="137"/>
      <c r="Z314" s="137"/>
      <c r="AB314" s="130"/>
      <c r="AC314" s="130"/>
      <c r="AD314" s="130"/>
    </row>
    <row r="315" spans="1:30" ht="12.75">
      <c r="A315">
        <v>310</v>
      </c>
      <c r="X315" s="137"/>
      <c r="Y315" s="137"/>
      <c r="Z315" s="137"/>
      <c r="AB315" s="130"/>
      <c r="AC315" s="130"/>
      <c r="AD315" s="130"/>
    </row>
    <row r="316" spans="1:30" ht="12.75">
      <c r="A316">
        <v>311</v>
      </c>
      <c r="X316" s="137"/>
      <c r="Y316" s="137"/>
      <c r="Z316" s="137"/>
      <c r="AB316" s="130"/>
      <c r="AC316" s="130"/>
      <c r="AD316" s="130"/>
    </row>
    <row r="317" spans="1:30" ht="12.75">
      <c r="A317">
        <v>312</v>
      </c>
      <c r="X317" s="137"/>
      <c r="Y317" s="137"/>
      <c r="Z317" s="137"/>
      <c r="AB317" s="130"/>
      <c r="AC317" s="130"/>
      <c r="AD317" s="130"/>
    </row>
    <row r="318" spans="1:30" ht="12.75">
      <c r="A318">
        <v>313</v>
      </c>
      <c r="X318" s="137"/>
      <c r="Y318" s="137"/>
      <c r="Z318" s="137"/>
      <c r="AB318" s="130"/>
      <c r="AC318" s="130"/>
      <c r="AD318" s="130"/>
    </row>
    <row r="319" spans="1:30" ht="12.75">
      <c r="A319">
        <v>314</v>
      </c>
      <c r="X319" s="137"/>
      <c r="Y319" s="137"/>
      <c r="Z319" s="137"/>
      <c r="AB319" s="130"/>
      <c r="AC319" s="130"/>
      <c r="AD319" s="130"/>
    </row>
    <row r="320" spans="1:30" ht="12.75">
      <c r="A320">
        <v>315</v>
      </c>
      <c r="X320" s="137"/>
      <c r="Y320" s="137"/>
      <c r="Z320" s="137"/>
      <c r="AB320" s="130"/>
      <c r="AC320" s="130"/>
      <c r="AD320" s="130"/>
    </row>
    <row r="321" spans="1:30" ht="12.75">
      <c r="A321">
        <v>316</v>
      </c>
      <c r="X321" s="137"/>
      <c r="Y321" s="137"/>
      <c r="Z321" s="137"/>
      <c r="AB321" s="130"/>
      <c r="AC321" s="130"/>
      <c r="AD321" s="130"/>
    </row>
    <row r="322" spans="1:30" ht="12.75">
      <c r="A322">
        <v>317</v>
      </c>
      <c r="X322" s="137"/>
      <c r="Y322" s="137"/>
      <c r="Z322" s="137"/>
      <c r="AB322" s="130"/>
      <c r="AC322" s="130"/>
      <c r="AD322" s="130"/>
    </row>
    <row r="323" spans="1:30" ht="12.75">
      <c r="A323">
        <v>318</v>
      </c>
      <c r="X323" s="137"/>
      <c r="Y323" s="137"/>
      <c r="Z323" s="137"/>
      <c r="AB323" s="130"/>
      <c r="AC323" s="130"/>
      <c r="AD323" s="130"/>
    </row>
    <row r="324" spans="1:30" ht="12.75">
      <c r="A324">
        <v>319</v>
      </c>
      <c r="X324" s="137"/>
      <c r="Y324" s="137"/>
      <c r="Z324" s="137"/>
      <c r="AB324" s="130"/>
      <c r="AC324" s="130"/>
      <c r="AD324" s="130"/>
    </row>
    <row r="325" spans="1:30" ht="12.75">
      <c r="A325">
        <v>320</v>
      </c>
      <c r="X325" s="137"/>
      <c r="Y325" s="137"/>
      <c r="Z325" s="137"/>
      <c r="AB325" s="130"/>
      <c r="AC325" s="130"/>
      <c r="AD325" s="130"/>
    </row>
    <row r="326" spans="1:30" ht="12.75">
      <c r="A326">
        <v>321</v>
      </c>
      <c r="X326" s="137"/>
      <c r="Y326" s="137"/>
      <c r="Z326" s="137"/>
      <c r="AB326" s="130"/>
      <c r="AC326" s="130"/>
      <c r="AD326" s="130"/>
    </row>
    <row r="327" spans="1:30" ht="12.75">
      <c r="A327">
        <v>322</v>
      </c>
      <c r="X327" s="137"/>
      <c r="Y327" s="137"/>
      <c r="Z327" s="137"/>
      <c r="AB327" s="130"/>
      <c r="AC327" s="130"/>
      <c r="AD327" s="130"/>
    </row>
    <row r="328" spans="1:30" ht="12.75">
      <c r="A328">
        <v>323</v>
      </c>
      <c r="X328" s="137"/>
      <c r="Y328" s="137"/>
      <c r="Z328" s="137"/>
      <c r="AB328" s="130"/>
      <c r="AC328" s="130"/>
      <c r="AD328" s="130"/>
    </row>
    <row r="329" spans="1:30" ht="12.75">
      <c r="A329">
        <v>324</v>
      </c>
      <c r="X329" s="137"/>
      <c r="Y329" s="137"/>
      <c r="Z329" s="137"/>
      <c r="AB329" s="130"/>
      <c r="AC329" s="130"/>
      <c r="AD329" s="130"/>
    </row>
    <row r="330" spans="1:30" ht="12.75">
      <c r="A330">
        <v>325</v>
      </c>
      <c r="X330" s="137"/>
      <c r="Y330" s="137"/>
      <c r="Z330" s="137"/>
      <c r="AB330" s="130"/>
      <c r="AC330" s="130"/>
      <c r="AD330" s="130"/>
    </row>
    <row r="331" spans="1:30" ht="12.75">
      <c r="A331">
        <v>326</v>
      </c>
      <c r="X331" s="137"/>
      <c r="Y331" s="137"/>
      <c r="Z331" s="137"/>
      <c r="AB331" s="130"/>
      <c r="AC331" s="130"/>
      <c r="AD331" s="130"/>
    </row>
    <row r="332" spans="1:30" ht="12.75">
      <c r="A332">
        <v>327</v>
      </c>
      <c r="X332" s="137"/>
      <c r="Y332" s="137"/>
      <c r="Z332" s="137"/>
      <c r="AB332" s="130"/>
      <c r="AC332" s="130"/>
      <c r="AD332" s="130"/>
    </row>
    <row r="333" spans="1:30" ht="12.75">
      <c r="A333">
        <v>328</v>
      </c>
      <c r="X333" s="137"/>
      <c r="Y333" s="137"/>
      <c r="Z333" s="137"/>
      <c r="AB333" s="130"/>
      <c r="AC333" s="130"/>
      <c r="AD333" s="130"/>
    </row>
    <row r="334" spans="1:30" ht="12.75">
      <c r="A334">
        <v>329</v>
      </c>
      <c r="X334" s="137"/>
      <c r="Y334" s="137"/>
      <c r="Z334" s="137"/>
      <c r="AB334" s="130"/>
      <c r="AC334" s="130"/>
      <c r="AD334" s="130"/>
    </row>
    <row r="335" spans="1:30" ht="12.75">
      <c r="A335">
        <v>330</v>
      </c>
      <c r="X335" s="137"/>
      <c r="Y335" s="137"/>
      <c r="Z335" s="137"/>
      <c r="AB335" s="130"/>
      <c r="AC335" s="130"/>
      <c r="AD335" s="130"/>
    </row>
    <row r="336" spans="1:30" ht="12.75">
      <c r="A336">
        <v>331</v>
      </c>
      <c r="X336" s="137"/>
      <c r="Y336" s="137"/>
      <c r="Z336" s="137"/>
      <c r="AB336" s="130"/>
      <c r="AC336" s="130"/>
      <c r="AD336" s="130"/>
    </row>
    <row r="337" spans="1:30" ht="12.75">
      <c r="A337">
        <v>332</v>
      </c>
      <c r="X337" s="137"/>
      <c r="Y337" s="137"/>
      <c r="Z337" s="137"/>
      <c r="AB337" s="130"/>
      <c r="AC337" s="130"/>
      <c r="AD337" s="130"/>
    </row>
    <row r="338" spans="1:30" ht="12.75">
      <c r="A338">
        <v>333</v>
      </c>
      <c r="X338" s="137"/>
      <c r="Y338" s="137"/>
      <c r="Z338" s="137"/>
      <c r="AB338" s="130"/>
      <c r="AC338" s="130"/>
      <c r="AD338" s="130"/>
    </row>
    <row r="339" spans="1:30" ht="12.75">
      <c r="A339">
        <v>334</v>
      </c>
      <c r="X339" s="137"/>
      <c r="Y339" s="137"/>
      <c r="Z339" s="137"/>
      <c r="AB339" s="130"/>
      <c r="AC339" s="130"/>
      <c r="AD339" s="130"/>
    </row>
    <row r="340" spans="1:30" ht="12.75">
      <c r="A340">
        <v>335</v>
      </c>
      <c r="X340" s="137"/>
      <c r="Y340" s="137"/>
      <c r="Z340" s="137"/>
      <c r="AB340" s="130"/>
      <c r="AC340" s="130"/>
      <c r="AD340" s="130"/>
    </row>
    <row r="341" spans="1:30" ht="12.75">
      <c r="A341">
        <v>336</v>
      </c>
      <c r="X341" s="137"/>
      <c r="Y341" s="137"/>
      <c r="Z341" s="137"/>
      <c r="AB341" s="130"/>
      <c r="AC341" s="130"/>
      <c r="AD341" s="130"/>
    </row>
    <row r="342" spans="1:30" ht="12.75">
      <c r="A342">
        <v>337</v>
      </c>
      <c r="X342" s="137"/>
      <c r="Y342" s="137"/>
      <c r="Z342" s="137"/>
      <c r="AB342" s="130"/>
      <c r="AC342" s="130"/>
      <c r="AD342" s="130"/>
    </row>
    <row r="343" spans="1:30" ht="12.75">
      <c r="A343">
        <v>338</v>
      </c>
      <c r="X343" s="137"/>
      <c r="Y343" s="137"/>
      <c r="Z343" s="137"/>
      <c r="AB343" s="130"/>
      <c r="AC343" s="130"/>
      <c r="AD343" s="130"/>
    </row>
    <row r="344" spans="1:30" ht="12.75">
      <c r="A344">
        <v>339</v>
      </c>
      <c r="X344" s="137"/>
      <c r="Y344" s="137"/>
      <c r="Z344" s="137"/>
      <c r="AB344" s="130"/>
      <c r="AC344" s="130"/>
      <c r="AD344" s="130"/>
    </row>
    <row r="345" spans="1:30" ht="12.75">
      <c r="A345">
        <v>340</v>
      </c>
      <c r="X345" s="137"/>
      <c r="Y345" s="137"/>
      <c r="Z345" s="137"/>
      <c r="AB345" s="130"/>
      <c r="AC345" s="130"/>
      <c r="AD345" s="130"/>
    </row>
    <row r="346" spans="1:30" ht="12.75">
      <c r="A346">
        <v>341</v>
      </c>
      <c r="X346" s="137"/>
      <c r="Y346" s="137"/>
      <c r="Z346" s="137"/>
      <c r="AB346" s="130"/>
      <c r="AC346" s="130"/>
      <c r="AD346" s="130"/>
    </row>
    <row r="347" spans="1:30" ht="12.75">
      <c r="A347">
        <v>342</v>
      </c>
      <c r="X347" s="137"/>
      <c r="Y347" s="137"/>
      <c r="Z347" s="137"/>
      <c r="AB347" s="130"/>
      <c r="AC347" s="130"/>
      <c r="AD347" s="130"/>
    </row>
    <row r="348" spans="1:30" ht="12.75">
      <c r="A348">
        <v>343</v>
      </c>
      <c r="X348" s="137"/>
      <c r="Y348" s="137"/>
      <c r="Z348" s="137"/>
      <c r="AB348" s="130"/>
      <c r="AC348" s="130"/>
      <c r="AD348" s="130"/>
    </row>
    <row r="349" spans="1:30" ht="12.75">
      <c r="A349">
        <v>344</v>
      </c>
      <c r="X349" s="137"/>
      <c r="Y349" s="137"/>
      <c r="Z349" s="137"/>
      <c r="AB349" s="130"/>
      <c r="AC349" s="130"/>
      <c r="AD349" s="130"/>
    </row>
    <row r="350" spans="1:30" ht="12.75">
      <c r="A350">
        <v>345</v>
      </c>
      <c r="X350" s="137"/>
      <c r="Y350" s="137"/>
      <c r="Z350" s="137"/>
      <c r="AB350" s="130"/>
      <c r="AC350" s="130"/>
      <c r="AD350" s="130"/>
    </row>
    <row r="351" spans="1:30" ht="12.75">
      <c r="A351">
        <v>346</v>
      </c>
      <c r="X351" s="137"/>
      <c r="Y351" s="137"/>
      <c r="Z351" s="137"/>
      <c r="AB351" s="130"/>
      <c r="AC351" s="130"/>
      <c r="AD351" s="130"/>
    </row>
    <row r="352" spans="1:30" ht="12.75">
      <c r="A352">
        <v>347</v>
      </c>
      <c r="X352" s="137"/>
      <c r="Y352" s="137"/>
      <c r="Z352" s="137"/>
      <c r="AB352" s="130"/>
      <c r="AC352" s="130"/>
      <c r="AD352" s="130"/>
    </row>
    <row r="353" spans="1:30" ht="12.75">
      <c r="A353">
        <v>348</v>
      </c>
      <c r="X353" s="137"/>
      <c r="Y353" s="137"/>
      <c r="Z353" s="137"/>
      <c r="AB353" s="130"/>
      <c r="AC353" s="130"/>
      <c r="AD353" s="130"/>
    </row>
    <row r="354" spans="1:30" ht="12.75">
      <c r="A354">
        <v>349</v>
      </c>
      <c r="X354" s="137"/>
      <c r="Y354" s="137"/>
      <c r="Z354" s="137"/>
      <c r="AB354" s="130"/>
      <c r="AC354" s="130"/>
      <c r="AD354" s="130"/>
    </row>
    <row r="355" spans="1:30" ht="12.75">
      <c r="A355">
        <v>350</v>
      </c>
      <c r="X355" s="137"/>
      <c r="Y355" s="137"/>
      <c r="Z355" s="137"/>
      <c r="AB355" s="130"/>
      <c r="AC355" s="130"/>
      <c r="AD355" s="130"/>
    </row>
    <row r="356" spans="1:30" ht="12.75">
      <c r="A356">
        <v>351</v>
      </c>
      <c r="X356" s="137"/>
      <c r="Y356" s="137"/>
      <c r="Z356" s="137"/>
      <c r="AB356" s="130"/>
      <c r="AC356" s="130"/>
      <c r="AD356" s="130"/>
    </row>
    <row r="357" spans="1:30" ht="12.75">
      <c r="A357">
        <v>352</v>
      </c>
      <c r="X357" s="137"/>
      <c r="Y357" s="137"/>
      <c r="Z357" s="137"/>
      <c r="AB357" s="130"/>
      <c r="AC357" s="130"/>
      <c r="AD357" s="130"/>
    </row>
    <row r="358" spans="1:30" ht="12.75">
      <c r="A358">
        <v>353</v>
      </c>
      <c r="X358" s="137"/>
      <c r="Y358" s="137"/>
      <c r="Z358" s="137"/>
      <c r="AB358" s="130"/>
      <c r="AC358" s="130"/>
      <c r="AD358" s="130"/>
    </row>
    <row r="359" spans="1:30" ht="12.75">
      <c r="A359">
        <v>354</v>
      </c>
      <c r="X359" s="137"/>
      <c r="Y359" s="137"/>
      <c r="Z359" s="137"/>
      <c r="AB359" s="130"/>
      <c r="AC359" s="130"/>
      <c r="AD359" s="130"/>
    </row>
    <row r="360" spans="1:30" ht="12.75">
      <c r="A360">
        <v>355</v>
      </c>
      <c r="X360" s="137"/>
      <c r="Y360" s="137"/>
      <c r="Z360" s="137"/>
      <c r="AB360" s="130"/>
      <c r="AC360" s="130"/>
      <c r="AD360" s="130"/>
    </row>
    <row r="361" spans="1:30" ht="12.75">
      <c r="A361">
        <v>356</v>
      </c>
      <c r="X361" s="137"/>
      <c r="Y361" s="137"/>
      <c r="Z361" s="137"/>
      <c r="AB361" s="130"/>
      <c r="AC361" s="130"/>
      <c r="AD361" s="130"/>
    </row>
    <row r="362" spans="1:30" ht="12.75">
      <c r="A362">
        <v>357</v>
      </c>
      <c r="X362" s="137"/>
      <c r="Y362" s="137"/>
      <c r="Z362" s="137"/>
      <c r="AB362" s="130"/>
      <c r="AC362" s="130"/>
      <c r="AD362" s="130"/>
    </row>
    <row r="363" spans="1:30" ht="12.75">
      <c r="A363">
        <v>358</v>
      </c>
      <c r="X363" s="137"/>
      <c r="Y363" s="137"/>
      <c r="Z363" s="137"/>
      <c r="AB363" s="130"/>
      <c r="AC363" s="130"/>
      <c r="AD363" s="130"/>
    </row>
    <row r="364" spans="1:30" ht="12.75">
      <c r="A364">
        <v>359</v>
      </c>
      <c r="X364" s="137"/>
      <c r="Y364" s="137"/>
      <c r="Z364" s="137"/>
      <c r="AB364" s="130"/>
      <c r="AC364" s="130"/>
      <c r="AD364" s="130"/>
    </row>
    <row r="365" spans="1:30" ht="12.75">
      <c r="A365">
        <v>360</v>
      </c>
      <c r="X365" s="137"/>
      <c r="Y365" s="137"/>
      <c r="Z365" s="137"/>
      <c r="AB365" s="130"/>
      <c r="AC365" s="130"/>
      <c r="AD365" s="130"/>
    </row>
    <row r="366" spans="1:30" ht="12.75">
      <c r="A366">
        <v>361</v>
      </c>
      <c r="X366" s="137"/>
      <c r="Y366" s="137"/>
      <c r="Z366" s="137"/>
      <c r="AB366" s="130"/>
      <c r="AC366" s="130"/>
      <c r="AD366" s="130"/>
    </row>
    <row r="367" spans="1:30" ht="12.75">
      <c r="A367">
        <v>362</v>
      </c>
      <c r="X367" s="137"/>
      <c r="Y367" s="137"/>
      <c r="Z367" s="137"/>
      <c r="AB367" s="130"/>
      <c r="AC367" s="130"/>
      <c r="AD367" s="130"/>
    </row>
    <row r="368" spans="1:30" ht="12.75">
      <c r="A368">
        <v>363</v>
      </c>
      <c r="X368" s="137"/>
      <c r="Y368" s="137"/>
      <c r="Z368" s="137"/>
      <c r="AB368" s="130"/>
      <c r="AC368" s="130"/>
      <c r="AD368" s="130"/>
    </row>
    <row r="369" spans="1:30" ht="12.75">
      <c r="A369">
        <v>364</v>
      </c>
      <c r="X369" s="137"/>
      <c r="Y369" s="137"/>
      <c r="Z369" s="137"/>
      <c r="AB369" s="130"/>
      <c r="AC369" s="130"/>
      <c r="AD369" s="130"/>
    </row>
    <row r="370" spans="1:30" ht="12.75">
      <c r="A370">
        <v>365</v>
      </c>
      <c r="X370" s="137"/>
      <c r="Y370" s="137"/>
      <c r="Z370" s="137"/>
      <c r="AB370" s="130"/>
      <c r="AC370" s="130"/>
      <c r="AD370" s="130"/>
    </row>
    <row r="371" spans="1:30" ht="12.75">
      <c r="A371">
        <v>366</v>
      </c>
      <c r="X371" s="137"/>
      <c r="Y371" s="137"/>
      <c r="Z371" s="137"/>
      <c r="AB371" s="130"/>
      <c r="AC371" s="130"/>
      <c r="AD371" s="130"/>
    </row>
    <row r="372" spans="1:30" ht="12.75">
      <c r="A372">
        <v>367</v>
      </c>
      <c r="X372" s="137"/>
      <c r="Y372" s="137"/>
      <c r="Z372" s="137"/>
      <c r="AB372" s="130"/>
      <c r="AC372" s="130"/>
      <c r="AD372" s="130"/>
    </row>
    <row r="373" spans="1:30" ht="12.75">
      <c r="A373">
        <v>368</v>
      </c>
      <c r="X373" s="137"/>
      <c r="Y373" s="137"/>
      <c r="Z373" s="137"/>
      <c r="AB373" s="130"/>
      <c r="AC373" s="130"/>
      <c r="AD373" s="130"/>
    </row>
    <row r="374" spans="1:30" ht="12.75">
      <c r="A374">
        <v>369</v>
      </c>
      <c r="X374" s="137"/>
      <c r="Y374" s="137"/>
      <c r="Z374" s="137"/>
      <c r="AB374" s="130"/>
      <c r="AC374" s="130"/>
      <c r="AD374" s="130"/>
    </row>
    <row r="375" spans="1:30" ht="12.75">
      <c r="A375">
        <v>370</v>
      </c>
      <c r="X375" s="137"/>
      <c r="Y375" s="137"/>
      <c r="Z375" s="137"/>
      <c r="AB375" s="130"/>
      <c r="AC375" s="130"/>
      <c r="AD375" s="130"/>
    </row>
    <row r="376" spans="1:30" ht="12.75">
      <c r="A376">
        <v>371</v>
      </c>
      <c r="X376" s="137"/>
      <c r="Y376" s="137"/>
      <c r="Z376" s="137"/>
      <c r="AB376" s="130"/>
      <c r="AC376" s="130"/>
      <c r="AD376" s="130"/>
    </row>
    <row r="377" spans="1:30" ht="12.75">
      <c r="A377">
        <v>372</v>
      </c>
      <c r="X377" s="137"/>
      <c r="Y377" s="137"/>
      <c r="Z377" s="137"/>
      <c r="AB377" s="130"/>
      <c r="AC377" s="130"/>
      <c r="AD377" s="130"/>
    </row>
    <row r="378" spans="1:30" ht="12.75">
      <c r="A378">
        <v>373</v>
      </c>
      <c r="X378" s="137"/>
      <c r="Y378" s="137"/>
      <c r="Z378" s="137"/>
      <c r="AB378" s="130"/>
      <c r="AC378" s="130"/>
      <c r="AD378" s="130"/>
    </row>
    <row r="379" spans="1:30" ht="12.75">
      <c r="A379">
        <v>374</v>
      </c>
      <c r="X379" s="137"/>
      <c r="Y379" s="137"/>
      <c r="Z379" s="137"/>
      <c r="AB379" s="130"/>
      <c r="AC379" s="130"/>
      <c r="AD379" s="130"/>
    </row>
    <row r="380" spans="1:30" ht="12.75">
      <c r="A380">
        <v>375</v>
      </c>
      <c r="X380" s="137"/>
      <c r="Y380" s="137"/>
      <c r="Z380" s="137"/>
      <c r="AB380" s="130"/>
      <c r="AC380" s="130"/>
      <c r="AD380" s="130"/>
    </row>
    <row r="381" spans="1:30" ht="12.75">
      <c r="A381">
        <v>376</v>
      </c>
      <c r="X381" s="137"/>
      <c r="Y381" s="137"/>
      <c r="Z381" s="137"/>
      <c r="AB381" s="130"/>
      <c r="AC381" s="130"/>
      <c r="AD381" s="130"/>
    </row>
    <row r="382" spans="1:30" ht="12.75">
      <c r="A382">
        <v>377</v>
      </c>
      <c r="X382" s="137"/>
      <c r="Y382" s="137"/>
      <c r="Z382" s="137"/>
      <c r="AB382" s="130"/>
      <c r="AC382" s="130"/>
      <c r="AD382" s="130"/>
    </row>
    <row r="383" spans="1:30" ht="12.75">
      <c r="A383">
        <v>378</v>
      </c>
      <c r="X383" s="137"/>
      <c r="Y383" s="137"/>
      <c r="Z383" s="137"/>
      <c r="AB383" s="130"/>
      <c r="AC383" s="130"/>
      <c r="AD383" s="130"/>
    </row>
    <row r="384" spans="1:30" ht="12.75">
      <c r="A384">
        <v>379</v>
      </c>
      <c r="X384" s="137"/>
      <c r="Y384" s="137"/>
      <c r="Z384" s="137"/>
      <c r="AB384" s="130"/>
      <c r="AC384" s="130"/>
      <c r="AD384" s="130"/>
    </row>
    <row r="385" spans="1:30" ht="12.75">
      <c r="A385">
        <v>380</v>
      </c>
      <c r="X385" s="137"/>
      <c r="Y385" s="137"/>
      <c r="Z385" s="137"/>
      <c r="AB385" s="130"/>
      <c r="AC385" s="130"/>
      <c r="AD385" s="130"/>
    </row>
    <row r="386" spans="1:30" ht="12.75">
      <c r="A386">
        <v>381</v>
      </c>
      <c r="X386" s="137"/>
      <c r="Y386" s="137"/>
      <c r="Z386" s="137"/>
      <c r="AB386" s="130"/>
      <c r="AC386" s="130"/>
      <c r="AD386" s="130"/>
    </row>
    <row r="387" spans="1:30" ht="12.75">
      <c r="A387">
        <v>382</v>
      </c>
      <c r="X387" s="137"/>
      <c r="Y387" s="137"/>
      <c r="Z387" s="137"/>
      <c r="AB387" s="130"/>
      <c r="AC387" s="130"/>
      <c r="AD387" s="130"/>
    </row>
    <row r="388" spans="1:30" ht="12.75">
      <c r="A388">
        <v>383</v>
      </c>
      <c r="X388" s="137"/>
      <c r="Y388" s="137"/>
      <c r="Z388" s="137"/>
      <c r="AB388" s="130"/>
      <c r="AC388" s="130"/>
      <c r="AD388" s="130"/>
    </row>
    <row r="389" spans="1:30" ht="12.75">
      <c r="A389">
        <v>384</v>
      </c>
      <c r="X389" s="137"/>
      <c r="Y389" s="137"/>
      <c r="Z389" s="137"/>
      <c r="AB389" s="130"/>
      <c r="AC389" s="130"/>
      <c r="AD389" s="130"/>
    </row>
    <row r="390" spans="1:30" ht="12.75">
      <c r="A390">
        <v>385</v>
      </c>
      <c r="X390" s="137"/>
      <c r="Y390" s="137"/>
      <c r="Z390" s="137"/>
      <c r="AB390" s="130"/>
      <c r="AC390" s="130"/>
      <c r="AD390" s="130"/>
    </row>
    <row r="391" spans="1:30" ht="12.75">
      <c r="A391">
        <v>386</v>
      </c>
      <c r="X391" s="137"/>
      <c r="Y391" s="137"/>
      <c r="Z391" s="137"/>
      <c r="AB391" s="130"/>
      <c r="AC391" s="130"/>
      <c r="AD391" s="130"/>
    </row>
    <row r="392" spans="1:30" ht="12.75">
      <c r="A392">
        <v>387</v>
      </c>
      <c r="X392" s="137"/>
      <c r="Y392" s="137"/>
      <c r="Z392" s="137"/>
      <c r="AB392" s="130"/>
      <c r="AC392" s="130"/>
      <c r="AD392" s="130"/>
    </row>
    <row r="393" spans="1:30" ht="12.75">
      <c r="A393">
        <v>388</v>
      </c>
      <c r="X393" s="137"/>
      <c r="Y393" s="137"/>
      <c r="Z393" s="137"/>
      <c r="AB393" s="130"/>
      <c r="AC393" s="130"/>
      <c r="AD393" s="130"/>
    </row>
    <row r="394" spans="1:30" ht="12.75">
      <c r="A394">
        <v>389</v>
      </c>
      <c r="X394" s="137"/>
      <c r="Y394" s="137"/>
      <c r="Z394" s="137"/>
      <c r="AB394" s="130"/>
      <c r="AC394" s="130"/>
      <c r="AD394" s="130"/>
    </row>
    <row r="395" spans="1:30" ht="12.75">
      <c r="A395">
        <v>390</v>
      </c>
      <c r="X395" s="137"/>
      <c r="Y395" s="137"/>
      <c r="Z395" s="137"/>
      <c r="AB395" s="130"/>
      <c r="AC395" s="130"/>
      <c r="AD395" s="130"/>
    </row>
    <row r="396" spans="1:30" ht="12.75">
      <c r="A396">
        <v>391</v>
      </c>
      <c r="X396" s="137"/>
      <c r="Y396" s="137"/>
      <c r="Z396" s="137"/>
      <c r="AB396" s="130"/>
      <c r="AC396" s="130"/>
      <c r="AD396" s="130"/>
    </row>
    <row r="397" spans="1:30" ht="12.75">
      <c r="A397">
        <v>392</v>
      </c>
      <c r="X397" s="137"/>
      <c r="Y397" s="137"/>
      <c r="Z397" s="137"/>
      <c r="AB397" s="130"/>
      <c r="AC397" s="130"/>
      <c r="AD397" s="130"/>
    </row>
    <row r="398" spans="1:30" ht="12.75">
      <c r="A398">
        <v>393</v>
      </c>
      <c r="X398" s="137"/>
      <c r="Y398" s="137"/>
      <c r="Z398" s="137"/>
      <c r="AB398" s="130"/>
      <c r="AC398" s="130"/>
      <c r="AD398" s="130"/>
    </row>
    <row r="399" spans="1:30" ht="12.75">
      <c r="A399">
        <v>394</v>
      </c>
      <c r="X399" s="137"/>
      <c r="Y399" s="137"/>
      <c r="Z399" s="137"/>
      <c r="AB399" s="130"/>
      <c r="AC399" s="130"/>
      <c r="AD399" s="130"/>
    </row>
    <row r="400" spans="1:30" ht="12.75">
      <c r="A400">
        <v>395</v>
      </c>
      <c r="X400" s="137"/>
      <c r="Y400" s="137"/>
      <c r="Z400" s="137"/>
      <c r="AB400" s="130"/>
      <c r="AC400" s="130"/>
      <c r="AD400" s="130"/>
    </row>
    <row r="401" spans="1:30" ht="12.75">
      <c r="A401">
        <v>396</v>
      </c>
      <c r="X401" s="137"/>
      <c r="Y401" s="137"/>
      <c r="Z401" s="137"/>
      <c r="AB401" s="130"/>
      <c r="AC401" s="130"/>
      <c r="AD401" s="130"/>
    </row>
    <row r="402" spans="1:30" ht="12.75">
      <c r="A402">
        <v>397</v>
      </c>
      <c r="X402" s="137"/>
      <c r="Y402" s="137"/>
      <c r="Z402" s="137"/>
      <c r="AB402" s="130"/>
      <c r="AC402" s="130"/>
      <c r="AD402" s="130"/>
    </row>
    <row r="403" spans="1:30" ht="12.75">
      <c r="A403">
        <v>398</v>
      </c>
      <c r="X403" s="137"/>
      <c r="Y403" s="137"/>
      <c r="Z403" s="137"/>
      <c r="AB403" s="130"/>
      <c r="AC403" s="130"/>
      <c r="AD403" s="130"/>
    </row>
    <row r="404" spans="1:30" ht="12.75">
      <c r="A404">
        <v>399</v>
      </c>
      <c r="X404" s="137"/>
      <c r="Y404" s="137"/>
      <c r="Z404" s="137"/>
      <c r="AB404" s="130"/>
      <c r="AC404" s="130"/>
      <c r="AD404" s="130"/>
    </row>
    <row r="405" spans="1:30" ht="12.75">
      <c r="A405">
        <v>400</v>
      </c>
      <c r="X405" s="137"/>
      <c r="Y405" s="137"/>
      <c r="Z405" s="137"/>
      <c r="AB405" s="130"/>
      <c r="AC405" s="130"/>
      <c r="AD405" s="130"/>
    </row>
    <row r="406" spans="1:30" ht="12.75">
      <c r="A406">
        <v>401</v>
      </c>
      <c r="X406" s="137"/>
      <c r="Y406" s="137"/>
      <c r="Z406" s="137"/>
      <c r="AB406" s="130"/>
      <c r="AC406" s="130"/>
      <c r="AD406" s="130"/>
    </row>
    <row r="407" spans="1:30" ht="12.75">
      <c r="A407">
        <v>402</v>
      </c>
      <c r="X407" s="137"/>
      <c r="Y407" s="137"/>
      <c r="Z407" s="137"/>
      <c r="AB407" s="130"/>
      <c r="AC407" s="130"/>
      <c r="AD407" s="130"/>
    </row>
    <row r="408" spans="1:30" ht="12.75">
      <c r="A408">
        <v>403</v>
      </c>
      <c r="X408" s="137"/>
      <c r="Y408" s="137"/>
      <c r="Z408" s="137"/>
      <c r="AB408" s="130"/>
      <c r="AC408" s="130"/>
      <c r="AD408" s="130"/>
    </row>
    <row r="409" spans="1:30" ht="12.75">
      <c r="A409">
        <v>404</v>
      </c>
      <c r="X409" s="137"/>
      <c r="Y409" s="137"/>
      <c r="Z409" s="137"/>
      <c r="AB409" s="130"/>
      <c r="AC409" s="130"/>
      <c r="AD409" s="130"/>
    </row>
    <row r="410" spans="1:30" ht="12.75">
      <c r="A410">
        <v>405</v>
      </c>
      <c r="X410" s="137"/>
      <c r="Y410" s="137"/>
      <c r="Z410" s="137"/>
      <c r="AB410" s="130"/>
      <c r="AC410" s="130"/>
      <c r="AD410" s="130"/>
    </row>
    <row r="411" spans="1:30" ht="12.75">
      <c r="A411">
        <v>406</v>
      </c>
      <c r="X411" s="137"/>
      <c r="Y411" s="137"/>
      <c r="Z411" s="137"/>
      <c r="AB411" s="130"/>
      <c r="AC411" s="130"/>
      <c r="AD411" s="130"/>
    </row>
    <row r="412" spans="1:30" ht="12.75">
      <c r="A412">
        <v>407</v>
      </c>
      <c r="X412" s="137"/>
      <c r="Y412" s="137"/>
      <c r="Z412" s="137"/>
      <c r="AB412" s="130"/>
      <c r="AC412" s="130"/>
      <c r="AD412" s="130"/>
    </row>
    <row r="413" spans="1:30" ht="12.75">
      <c r="A413">
        <v>408</v>
      </c>
      <c r="X413" s="137"/>
      <c r="Y413" s="137"/>
      <c r="Z413" s="137"/>
      <c r="AB413" s="130"/>
      <c r="AC413" s="130"/>
      <c r="AD413" s="130"/>
    </row>
    <row r="414" spans="1:30" ht="12.75">
      <c r="A414">
        <v>409</v>
      </c>
      <c r="X414" s="137"/>
      <c r="Y414" s="137"/>
      <c r="Z414" s="137"/>
      <c r="AB414" s="130"/>
      <c r="AC414" s="130"/>
      <c r="AD414" s="130"/>
    </row>
    <row r="415" spans="1:30" ht="12.75">
      <c r="A415">
        <v>410</v>
      </c>
      <c r="X415" s="137"/>
      <c r="Y415" s="137"/>
      <c r="Z415" s="137"/>
      <c r="AB415" s="130"/>
      <c r="AC415" s="130"/>
      <c r="AD415" s="130"/>
    </row>
    <row r="416" spans="1:30" ht="12.75">
      <c r="A416">
        <v>411</v>
      </c>
      <c r="X416" s="137"/>
      <c r="Y416" s="137"/>
      <c r="Z416" s="137"/>
      <c r="AB416" s="130"/>
      <c r="AC416" s="130"/>
      <c r="AD416" s="130"/>
    </row>
    <row r="417" spans="1:30" ht="12.75">
      <c r="A417">
        <v>412</v>
      </c>
      <c r="X417" s="137"/>
      <c r="Y417" s="137"/>
      <c r="Z417" s="137"/>
      <c r="AB417" s="130"/>
      <c r="AC417" s="130"/>
      <c r="AD417" s="130"/>
    </row>
    <row r="418" spans="1:30" ht="12.75">
      <c r="A418">
        <v>413</v>
      </c>
      <c r="X418" s="137"/>
      <c r="Y418" s="137"/>
      <c r="Z418" s="137"/>
      <c r="AB418" s="130"/>
      <c r="AC418" s="130"/>
      <c r="AD418" s="130"/>
    </row>
    <row r="419" spans="1:30" ht="12.75">
      <c r="A419">
        <v>414</v>
      </c>
      <c r="X419" s="137"/>
      <c r="Y419" s="137"/>
      <c r="Z419" s="137"/>
      <c r="AB419" s="130"/>
      <c r="AC419" s="130"/>
      <c r="AD419" s="130"/>
    </row>
    <row r="420" spans="1:30" ht="12.75">
      <c r="A420">
        <v>415</v>
      </c>
      <c r="X420" s="137"/>
      <c r="Y420" s="137"/>
      <c r="Z420" s="137"/>
      <c r="AB420" s="130"/>
      <c r="AC420" s="130"/>
      <c r="AD420" s="130"/>
    </row>
    <row r="421" spans="1:30" ht="12.75">
      <c r="A421">
        <v>416</v>
      </c>
      <c r="X421" s="137"/>
      <c r="Y421" s="137"/>
      <c r="Z421" s="137"/>
      <c r="AB421" s="130"/>
      <c r="AC421" s="130"/>
      <c r="AD421" s="130"/>
    </row>
    <row r="422" spans="1:30" ht="12.75">
      <c r="A422">
        <v>417</v>
      </c>
      <c r="X422" s="137"/>
      <c r="Y422" s="137"/>
      <c r="Z422" s="137"/>
      <c r="AB422" s="130"/>
      <c r="AC422" s="130"/>
      <c r="AD422" s="130"/>
    </row>
    <row r="423" spans="1:30" ht="12.75">
      <c r="A423">
        <v>418</v>
      </c>
      <c r="X423" s="137"/>
      <c r="Y423" s="137"/>
      <c r="Z423" s="137"/>
      <c r="AB423" s="130"/>
      <c r="AC423" s="130"/>
      <c r="AD423" s="130"/>
    </row>
    <row r="424" spans="1:30" ht="12.75">
      <c r="A424">
        <v>419</v>
      </c>
      <c r="X424" s="137"/>
      <c r="Y424" s="137"/>
      <c r="Z424" s="137"/>
      <c r="AB424" s="130"/>
      <c r="AC424" s="130"/>
      <c r="AD424" s="130"/>
    </row>
    <row r="425" spans="1:30" ht="12.75">
      <c r="A425">
        <v>420</v>
      </c>
      <c r="X425" s="137"/>
      <c r="Y425" s="137"/>
      <c r="Z425" s="137"/>
      <c r="AB425" s="130"/>
      <c r="AC425" s="130"/>
      <c r="AD425" s="130"/>
    </row>
    <row r="426" spans="1:30" ht="12.75">
      <c r="A426">
        <v>421</v>
      </c>
      <c r="X426" s="137"/>
      <c r="Y426" s="137"/>
      <c r="Z426" s="137"/>
      <c r="AB426" s="130"/>
      <c r="AC426" s="130"/>
      <c r="AD426" s="130"/>
    </row>
    <row r="427" spans="1:30" ht="12.75">
      <c r="A427">
        <v>422</v>
      </c>
      <c r="X427" s="137"/>
      <c r="Y427" s="137"/>
      <c r="Z427" s="137"/>
      <c r="AB427" s="130"/>
      <c r="AC427" s="130"/>
      <c r="AD427" s="130"/>
    </row>
    <row r="428" spans="1:30" ht="12.75">
      <c r="A428">
        <v>423</v>
      </c>
      <c r="X428" s="137"/>
      <c r="Y428" s="137"/>
      <c r="Z428" s="137"/>
      <c r="AB428" s="130"/>
      <c r="AC428" s="130"/>
      <c r="AD428" s="130"/>
    </row>
    <row r="429" spans="1:30" ht="12.75">
      <c r="A429">
        <v>424</v>
      </c>
      <c r="X429" s="137"/>
      <c r="Y429" s="137"/>
      <c r="Z429" s="137"/>
      <c r="AB429" s="130"/>
      <c r="AC429" s="130"/>
      <c r="AD429" s="130"/>
    </row>
    <row r="430" spans="1:30" ht="12.75">
      <c r="A430">
        <v>425</v>
      </c>
      <c r="X430" s="137"/>
      <c r="Y430" s="137"/>
      <c r="Z430" s="137"/>
      <c r="AB430" s="130"/>
      <c r="AC430" s="130"/>
      <c r="AD430" s="130"/>
    </row>
    <row r="431" spans="1:30" ht="12.75">
      <c r="A431">
        <v>426</v>
      </c>
      <c r="X431" s="137"/>
      <c r="Y431" s="137"/>
      <c r="Z431" s="137"/>
      <c r="AB431" s="130"/>
      <c r="AC431" s="130"/>
      <c r="AD431" s="130"/>
    </row>
    <row r="432" spans="1:30" ht="12.75">
      <c r="A432">
        <v>427</v>
      </c>
      <c r="X432" s="137"/>
      <c r="Y432" s="137"/>
      <c r="Z432" s="137"/>
      <c r="AB432" s="130"/>
      <c r="AC432" s="130"/>
      <c r="AD432" s="130"/>
    </row>
    <row r="433" spans="1:30" ht="12.75">
      <c r="A433">
        <v>428</v>
      </c>
      <c r="X433" s="137"/>
      <c r="Y433" s="137"/>
      <c r="Z433" s="137"/>
      <c r="AB433" s="130"/>
      <c r="AC433" s="130"/>
      <c r="AD433" s="130"/>
    </row>
    <row r="434" spans="1:30" ht="12.75">
      <c r="A434">
        <v>429</v>
      </c>
      <c r="X434" s="137"/>
      <c r="Y434" s="137"/>
      <c r="Z434" s="137"/>
      <c r="AB434" s="130"/>
      <c r="AC434" s="130"/>
      <c r="AD434" s="130"/>
    </row>
    <row r="435" spans="1:30" ht="12.75">
      <c r="A435">
        <v>430</v>
      </c>
      <c r="X435" s="137"/>
      <c r="Y435" s="137"/>
      <c r="Z435" s="137"/>
      <c r="AB435" s="130"/>
      <c r="AC435" s="130"/>
      <c r="AD435" s="130"/>
    </row>
    <row r="436" spans="1:30" ht="12.75">
      <c r="A436">
        <v>431</v>
      </c>
      <c r="X436" s="137"/>
      <c r="Y436" s="137"/>
      <c r="Z436" s="137"/>
      <c r="AB436" s="130"/>
      <c r="AC436" s="130"/>
      <c r="AD436" s="130"/>
    </row>
    <row r="437" spans="1:30" ht="12.75">
      <c r="A437">
        <v>432</v>
      </c>
      <c r="X437" s="137"/>
      <c r="Y437" s="137"/>
      <c r="Z437" s="137"/>
      <c r="AB437" s="130"/>
      <c r="AC437" s="130"/>
      <c r="AD437" s="130"/>
    </row>
    <row r="438" spans="1:30" ht="12.75">
      <c r="A438">
        <v>433</v>
      </c>
      <c r="X438" s="137"/>
      <c r="Y438" s="137"/>
      <c r="Z438" s="137"/>
      <c r="AB438" s="130"/>
      <c r="AC438" s="130"/>
      <c r="AD438" s="130"/>
    </row>
    <row r="439" spans="1:30" ht="12.75">
      <c r="A439">
        <v>434</v>
      </c>
      <c r="X439" s="137"/>
      <c r="Y439" s="137"/>
      <c r="Z439" s="137"/>
      <c r="AB439" s="130"/>
      <c r="AC439" s="130"/>
      <c r="AD439" s="130"/>
    </row>
    <row r="440" spans="1:30" ht="12.75">
      <c r="A440">
        <v>435</v>
      </c>
      <c r="X440" s="137"/>
      <c r="Y440" s="137"/>
      <c r="Z440" s="137"/>
      <c r="AB440" s="130"/>
      <c r="AC440" s="130"/>
      <c r="AD440" s="130"/>
    </row>
    <row r="441" spans="1:30" ht="12.75">
      <c r="A441">
        <v>436</v>
      </c>
      <c r="X441" s="137"/>
      <c r="Y441" s="137"/>
      <c r="Z441" s="137"/>
      <c r="AB441" s="130"/>
      <c r="AC441" s="130"/>
      <c r="AD441" s="130"/>
    </row>
    <row r="442" spans="1:30" ht="12.75">
      <c r="A442">
        <v>437</v>
      </c>
      <c r="X442" s="137"/>
      <c r="Y442" s="137"/>
      <c r="Z442" s="137"/>
      <c r="AB442" s="130"/>
      <c r="AC442" s="130"/>
      <c r="AD442" s="130"/>
    </row>
    <row r="443" spans="1:30" ht="12.75">
      <c r="A443">
        <v>438</v>
      </c>
      <c r="X443" s="137"/>
      <c r="Y443" s="137"/>
      <c r="Z443" s="137"/>
      <c r="AB443" s="130"/>
      <c r="AC443" s="130"/>
      <c r="AD443" s="130"/>
    </row>
    <row r="444" spans="1:30" ht="12.75">
      <c r="A444">
        <v>439</v>
      </c>
      <c r="X444" s="137"/>
      <c r="Y444" s="137"/>
      <c r="Z444" s="137"/>
      <c r="AB444" s="130"/>
      <c r="AC444" s="130"/>
      <c r="AD444" s="130"/>
    </row>
    <row r="445" spans="1:30" ht="12.75">
      <c r="A445">
        <v>440</v>
      </c>
      <c r="X445" s="137"/>
      <c r="Y445" s="137"/>
      <c r="Z445" s="137"/>
      <c r="AB445" s="130"/>
      <c r="AC445" s="130"/>
      <c r="AD445" s="130"/>
    </row>
    <row r="446" spans="1:30" ht="12.75">
      <c r="A446">
        <v>441</v>
      </c>
      <c r="X446" s="137"/>
      <c r="Y446" s="137"/>
      <c r="Z446" s="137"/>
      <c r="AB446" s="130"/>
      <c r="AC446" s="130"/>
      <c r="AD446" s="130"/>
    </row>
    <row r="447" spans="1:30" ht="12.75">
      <c r="A447">
        <v>442</v>
      </c>
      <c r="X447" s="137"/>
      <c r="Y447" s="137"/>
      <c r="Z447" s="137"/>
      <c r="AB447" s="130"/>
      <c r="AC447" s="130"/>
      <c r="AD447" s="130"/>
    </row>
    <row r="448" spans="1:30" ht="12.75">
      <c r="A448">
        <v>443</v>
      </c>
      <c r="X448" s="137"/>
      <c r="Y448" s="137"/>
      <c r="Z448" s="137"/>
      <c r="AB448" s="130"/>
      <c r="AC448" s="130"/>
      <c r="AD448" s="130"/>
    </row>
    <row r="449" spans="1:30" ht="12.75">
      <c r="A449">
        <v>444</v>
      </c>
      <c r="X449" s="137"/>
      <c r="Y449" s="137"/>
      <c r="Z449" s="137"/>
      <c r="AB449" s="130"/>
      <c r="AC449" s="130"/>
      <c r="AD449" s="130"/>
    </row>
    <row r="450" spans="1:30" ht="12.75">
      <c r="A450">
        <v>445</v>
      </c>
      <c r="X450" s="137"/>
      <c r="Y450" s="137"/>
      <c r="Z450" s="137"/>
      <c r="AB450" s="130"/>
      <c r="AC450" s="130"/>
      <c r="AD450" s="130"/>
    </row>
    <row r="451" spans="1:30" ht="12.75">
      <c r="A451">
        <v>446</v>
      </c>
      <c r="X451" s="137"/>
      <c r="Y451" s="137"/>
      <c r="Z451" s="137"/>
      <c r="AB451" s="130"/>
      <c r="AC451" s="130"/>
      <c r="AD451" s="130"/>
    </row>
    <row r="452" spans="1:30" ht="12.75">
      <c r="A452">
        <v>447</v>
      </c>
      <c r="X452" s="137"/>
      <c r="Y452" s="137"/>
      <c r="Z452" s="137"/>
      <c r="AB452" s="130"/>
      <c r="AC452" s="130"/>
      <c r="AD452" s="130"/>
    </row>
    <row r="453" spans="1:30" ht="12.75">
      <c r="A453">
        <v>448</v>
      </c>
      <c r="X453" s="137"/>
      <c r="Y453" s="137"/>
      <c r="Z453" s="137"/>
      <c r="AB453" s="130"/>
      <c r="AC453" s="130"/>
      <c r="AD453" s="130"/>
    </row>
    <row r="454" spans="1:30" ht="12.75">
      <c r="A454">
        <v>449</v>
      </c>
      <c r="X454" s="137"/>
      <c r="Y454" s="137"/>
      <c r="Z454" s="137"/>
      <c r="AB454" s="130"/>
      <c r="AC454" s="130"/>
      <c r="AD454" s="130"/>
    </row>
    <row r="455" spans="1:30" ht="12.75">
      <c r="A455">
        <v>450</v>
      </c>
      <c r="X455" s="137"/>
      <c r="Y455" s="137"/>
      <c r="Z455" s="137"/>
      <c r="AB455" s="130"/>
      <c r="AC455" s="130"/>
      <c r="AD455" s="130"/>
    </row>
    <row r="456" spans="1:30" ht="12.75">
      <c r="A456">
        <v>451</v>
      </c>
      <c r="X456" s="137"/>
      <c r="Y456" s="137"/>
      <c r="Z456" s="137"/>
      <c r="AB456" s="130"/>
      <c r="AC456" s="130"/>
      <c r="AD456" s="130"/>
    </row>
    <row r="457" spans="1:30" ht="12.75">
      <c r="A457">
        <v>452</v>
      </c>
      <c r="X457" s="137"/>
      <c r="Y457" s="137"/>
      <c r="Z457" s="137"/>
      <c r="AB457" s="130"/>
      <c r="AC457" s="130"/>
      <c r="AD457" s="130"/>
    </row>
    <row r="458" spans="1:30" ht="12.75">
      <c r="A458">
        <v>453</v>
      </c>
      <c r="X458" s="137"/>
      <c r="Y458" s="137"/>
      <c r="Z458" s="137"/>
      <c r="AB458" s="130"/>
      <c r="AC458" s="130"/>
      <c r="AD458" s="130"/>
    </row>
    <row r="459" spans="1:30" ht="12.75">
      <c r="A459">
        <v>454</v>
      </c>
      <c r="X459" s="137"/>
      <c r="Y459" s="137"/>
      <c r="Z459" s="137"/>
      <c r="AB459" s="130"/>
      <c r="AC459" s="130"/>
      <c r="AD459" s="130"/>
    </row>
    <row r="460" spans="1:30" ht="12.75">
      <c r="A460">
        <v>455</v>
      </c>
      <c r="X460" s="137"/>
      <c r="Y460" s="137"/>
      <c r="Z460" s="137"/>
      <c r="AB460" s="130"/>
      <c r="AC460" s="130"/>
      <c r="AD460" s="130"/>
    </row>
    <row r="461" spans="1:30" ht="12.75">
      <c r="A461">
        <v>456</v>
      </c>
      <c r="X461" s="137"/>
      <c r="Y461" s="137"/>
      <c r="Z461" s="137"/>
      <c r="AB461" s="130"/>
      <c r="AC461" s="130"/>
      <c r="AD461" s="130"/>
    </row>
    <row r="462" spans="1:30" ht="12.75">
      <c r="A462">
        <v>457</v>
      </c>
      <c r="X462" s="137"/>
      <c r="Y462" s="137"/>
      <c r="Z462" s="137"/>
      <c r="AB462" s="130"/>
      <c r="AC462" s="130"/>
      <c r="AD462" s="130"/>
    </row>
    <row r="463" spans="1:30" ht="12.75">
      <c r="A463">
        <v>458</v>
      </c>
      <c r="X463" s="137"/>
      <c r="Y463" s="137"/>
      <c r="Z463" s="137"/>
      <c r="AB463" s="130"/>
      <c r="AC463" s="130"/>
      <c r="AD463" s="130"/>
    </row>
    <row r="464" spans="1:30" ht="12.75">
      <c r="A464">
        <v>459</v>
      </c>
      <c r="X464" s="137"/>
      <c r="Y464" s="137"/>
      <c r="Z464" s="137"/>
      <c r="AB464" s="130"/>
      <c r="AC464" s="130"/>
      <c r="AD464" s="130"/>
    </row>
    <row r="465" spans="1:30" ht="12.75">
      <c r="A465">
        <v>460</v>
      </c>
      <c r="X465" s="137"/>
      <c r="Y465" s="137"/>
      <c r="Z465" s="137"/>
      <c r="AB465" s="130"/>
      <c r="AC465" s="130"/>
      <c r="AD465" s="130"/>
    </row>
    <row r="466" spans="1:30" ht="12.75">
      <c r="A466">
        <v>461</v>
      </c>
      <c r="X466" s="137"/>
      <c r="Y466" s="137"/>
      <c r="Z466" s="137"/>
      <c r="AB466" s="130"/>
      <c r="AC466" s="130"/>
      <c r="AD466" s="130"/>
    </row>
    <row r="467" spans="1:30" ht="12.75">
      <c r="A467">
        <v>462</v>
      </c>
      <c r="X467" s="137"/>
      <c r="Y467" s="137"/>
      <c r="Z467" s="137"/>
      <c r="AB467" s="130"/>
      <c r="AC467" s="130"/>
      <c r="AD467" s="130"/>
    </row>
    <row r="468" spans="1:30" ht="12.75">
      <c r="A468">
        <v>463</v>
      </c>
      <c r="X468" s="137"/>
      <c r="Y468" s="137"/>
      <c r="Z468" s="137"/>
      <c r="AB468" s="130"/>
      <c r="AC468" s="130"/>
      <c r="AD468" s="130"/>
    </row>
    <row r="469" spans="1:30" ht="12.75">
      <c r="A469">
        <v>464</v>
      </c>
      <c r="X469" s="137"/>
      <c r="Y469" s="137"/>
      <c r="Z469" s="137"/>
      <c r="AB469" s="130"/>
      <c r="AC469" s="130"/>
      <c r="AD469" s="130"/>
    </row>
    <row r="470" spans="1:30" ht="12.75">
      <c r="A470">
        <v>465</v>
      </c>
      <c r="X470" s="137"/>
      <c r="Y470" s="137"/>
      <c r="Z470" s="137"/>
      <c r="AB470" s="130"/>
      <c r="AC470" s="130"/>
      <c r="AD470" s="130"/>
    </row>
    <row r="471" spans="1:30" ht="12.75">
      <c r="A471">
        <v>466</v>
      </c>
      <c r="X471" s="137"/>
      <c r="Y471" s="137"/>
      <c r="Z471" s="137"/>
      <c r="AB471" s="130"/>
      <c r="AC471" s="130"/>
      <c r="AD471" s="130"/>
    </row>
    <row r="472" spans="1:30" ht="12.75">
      <c r="A472">
        <v>467</v>
      </c>
      <c r="X472" s="137"/>
      <c r="Y472" s="137"/>
      <c r="Z472" s="137"/>
      <c r="AB472" s="130"/>
      <c r="AC472" s="130"/>
      <c r="AD472" s="130"/>
    </row>
    <row r="473" spans="1:30" ht="12.75">
      <c r="A473">
        <v>468</v>
      </c>
      <c r="X473" s="137"/>
      <c r="Y473" s="137"/>
      <c r="Z473" s="137"/>
      <c r="AB473" s="130"/>
      <c r="AC473" s="130"/>
      <c r="AD473" s="130"/>
    </row>
    <row r="474" spans="1:30" ht="12.75">
      <c r="A474">
        <v>469</v>
      </c>
      <c r="X474" s="137"/>
      <c r="Y474" s="137"/>
      <c r="Z474" s="137"/>
      <c r="AB474" s="130"/>
      <c r="AC474" s="130"/>
      <c r="AD474" s="130"/>
    </row>
    <row r="475" spans="1:30" ht="12.75">
      <c r="A475">
        <v>470</v>
      </c>
      <c r="X475" s="137"/>
      <c r="Y475" s="137"/>
      <c r="Z475" s="137"/>
      <c r="AB475" s="130"/>
      <c r="AC475" s="130"/>
      <c r="AD475" s="130"/>
    </row>
    <row r="476" spans="1:30" ht="12.75">
      <c r="A476">
        <v>471</v>
      </c>
      <c r="X476" s="137"/>
      <c r="Y476" s="137"/>
      <c r="Z476" s="137"/>
      <c r="AB476" s="130"/>
      <c r="AC476" s="130"/>
      <c r="AD476" s="130"/>
    </row>
    <row r="477" spans="1:30" ht="12.75">
      <c r="A477">
        <v>472</v>
      </c>
      <c r="X477" s="137"/>
      <c r="Y477" s="137"/>
      <c r="Z477" s="137"/>
      <c r="AB477" s="130"/>
      <c r="AC477" s="130"/>
      <c r="AD477" s="130"/>
    </row>
    <row r="478" spans="1:30" ht="12.75">
      <c r="A478">
        <v>473</v>
      </c>
      <c r="X478" s="137"/>
      <c r="Y478" s="137"/>
      <c r="Z478" s="137"/>
      <c r="AB478" s="130"/>
      <c r="AC478" s="130"/>
      <c r="AD478" s="130"/>
    </row>
    <row r="479" spans="1:30" ht="12.75">
      <c r="A479">
        <v>474</v>
      </c>
      <c r="X479" s="137"/>
      <c r="Y479" s="137"/>
      <c r="Z479" s="137"/>
      <c r="AB479" s="130"/>
      <c r="AC479" s="130"/>
      <c r="AD479" s="130"/>
    </row>
    <row r="480" spans="1:30" ht="12.75">
      <c r="A480">
        <v>475</v>
      </c>
      <c r="X480" s="137"/>
      <c r="Y480" s="137"/>
      <c r="Z480" s="137"/>
      <c r="AB480" s="130"/>
      <c r="AC480" s="130"/>
      <c r="AD480" s="130"/>
    </row>
    <row r="481" spans="1:30" ht="12.75">
      <c r="A481">
        <v>476</v>
      </c>
      <c r="X481" s="137"/>
      <c r="Y481" s="137"/>
      <c r="Z481" s="137"/>
      <c r="AB481" s="130"/>
      <c r="AC481" s="130"/>
      <c r="AD481" s="130"/>
    </row>
    <row r="482" spans="1:30" ht="12.75">
      <c r="A482">
        <v>477</v>
      </c>
      <c r="X482" s="137"/>
      <c r="Y482" s="137"/>
      <c r="Z482" s="137"/>
      <c r="AB482" s="130"/>
      <c r="AC482" s="130"/>
      <c r="AD482" s="130"/>
    </row>
    <row r="483" spans="1:30" ht="12.75">
      <c r="A483">
        <v>478</v>
      </c>
      <c r="X483" s="137"/>
      <c r="Y483" s="137"/>
      <c r="Z483" s="137"/>
      <c r="AB483" s="130"/>
      <c r="AC483" s="130"/>
      <c r="AD483" s="130"/>
    </row>
    <row r="484" spans="1:30" ht="12.75">
      <c r="A484">
        <v>479</v>
      </c>
      <c r="X484" s="137"/>
      <c r="Y484" s="137"/>
      <c r="Z484" s="137"/>
      <c r="AB484" s="130"/>
      <c r="AC484" s="130"/>
      <c r="AD484" s="130"/>
    </row>
    <row r="485" spans="1:30" ht="12.75">
      <c r="A485">
        <v>480</v>
      </c>
      <c r="X485" s="137"/>
      <c r="Y485" s="137"/>
      <c r="Z485" s="137"/>
      <c r="AB485" s="130"/>
      <c r="AC485" s="130"/>
      <c r="AD485" s="130"/>
    </row>
    <row r="486" spans="1:30" ht="12.75">
      <c r="A486">
        <v>481</v>
      </c>
      <c r="X486" s="137"/>
      <c r="Y486" s="137"/>
      <c r="Z486" s="137"/>
      <c r="AB486" s="130"/>
      <c r="AC486" s="130"/>
      <c r="AD486" s="130"/>
    </row>
    <row r="487" spans="1:30" ht="12.75">
      <c r="A487">
        <v>482</v>
      </c>
      <c r="X487" s="137"/>
      <c r="Y487" s="137"/>
      <c r="Z487" s="137"/>
      <c r="AB487" s="130"/>
      <c r="AC487" s="130"/>
      <c r="AD487" s="130"/>
    </row>
    <row r="488" spans="1:30" ht="12.75">
      <c r="A488">
        <v>483</v>
      </c>
      <c r="X488" s="137"/>
      <c r="Y488" s="137"/>
      <c r="Z488" s="137"/>
      <c r="AB488" s="130"/>
      <c r="AC488" s="130"/>
      <c r="AD488" s="130"/>
    </row>
    <row r="489" spans="1:30" ht="12.75">
      <c r="A489">
        <v>484</v>
      </c>
      <c r="X489" s="137"/>
      <c r="Y489" s="137"/>
      <c r="Z489" s="137"/>
      <c r="AB489" s="130"/>
      <c r="AC489" s="130"/>
      <c r="AD489" s="130"/>
    </row>
    <row r="490" spans="1:30" ht="12.75">
      <c r="A490">
        <v>485</v>
      </c>
      <c r="X490" s="137"/>
      <c r="Y490" s="137"/>
      <c r="Z490" s="137"/>
      <c r="AB490" s="130"/>
      <c r="AC490" s="130"/>
      <c r="AD490" s="130"/>
    </row>
    <row r="491" spans="1:30" ht="12.75">
      <c r="A491">
        <v>486</v>
      </c>
      <c r="X491" s="137"/>
      <c r="Y491" s="137"/>
      <c r="Z491" s="137"/>
      <c r="AB491" s="130"/>
      <c r="AC491" s="130"/>
      <c r="AD491" s="130"/>
    </row>
    <row r="492" spans="1:30" ht="12.75">
      <c r="A492">
        <v>487</v>
      </c>
      <c r="X492" s="137"/>
      <c r="Y492" s="137"/>
      <c r="Z492" s="137"/>
      <c r="AB492" s="130"/>
      <c r="AC492" s="130"/>
      <c r="AD492" s="130"/>
    </row>
    <row r="493" spans="1:30" ht="12.75">
      <c r="A493">
        <v>488</v>
      </c>
      <c r="X493" s="137"/>
      <c r="Y493" s="137"/>
      <c r="Z493" s="137"/>
      <c r="AB493" s="130"/>
      <c r="AC493" s="130"/>
      <c r="AD493" s="130"/>
    </row>
    <row r="494" spans="1:30" ht="12.75">
      <c r="A494">
        <v>489</v>
      </c>
      <c r="X494" s="137"/>
      <c r="Y494" s="137"/>
      <c r="Z494" s="137"/>
      <c r="AB494" s="130"/>
      <c r="AC494" s="130"/>
      <c r="AD494" s="130"/>
    </row>
    <row r="495" spans="1:30" ht="12.75">
      <c r="A495">
        <v>490</v>
      </c>
      <c r="X495" s="137"/>
      <c r="Y495" s="137"/>
      <c r="Z495" s="137"/>
      <c r="AB495" s="130"/>
      <c r="AC495" s="130"/>
      <c r="AD495" s="130"/>
    </row>
    <row r="496" spans="1:30" ht="12.75">
      <c r="A496">
        <v>491</v>
      </c>
      <c r="X496" s="137"/>
      <c r="Y496" s="137"/>
      <c r="Z496" s="137"/>
      <c r="AB496" s="130"/>
      <c r="AC496" s="130"/>
      <c r="AD496" s="130"/>
    </row>
    <row r="497" spans="1:30" ht="12.75">
      <c r="A497">
        <v>492</v>
      </c>
      <c r="X497" s="137"/>
      <c r="Y497" s="137"/>
      <c r="Z497" s="137"/>
      <c r="AB497" s="130"/>
      <c r="AC497" s="130"/>
      <c r="AD497" s="130"/>
    </row>
    <row r="498" spans="1:30" ht="12.75">
      <c r="A498">
        <v>493</v>
      </c>
      <c r="X498" s="137"/>
      <c r="Y498" s="137"/>
      <c r="Z498" s="137"/>
      <c r="AB498" s="130"/>
      <c r="AC498" s="130"/>
      <c r="AD498" s="130"/>
    </row>
    <row r="499" spans="1:30" ht="12.75">
      <c r="A499">
        <v>494</v>
      </c>
      <c r="X499" s="137"/>
      <c r="Y499" s="137"/>
      <c r="Z499" s="137"/>
      <c r="AB499" s="130"/>
      <c r="AC499" s="130"/>
      <c r="AD499" s="130"/>
    </row>
    <row r="500" spans="1:30" ht="12.75">
      <c r="A500">
        <v>495</v>
      </c>
      <c r="X500" s="137"/>
      <c r="Y500" s="137"/>
      <c r="Z500" s="137"/>
      <c r="AB500" s="130"/>
      <c r="AC500" s="130"/>
      <c r="AD500" s="130"/>
    </row>
    <row r="501" spans="1:30" ht="12.75">
      <c r="A501">
        <v>496</v>
      </c>
      <c r="X501" s="137"/>
      <c r="Y501" s="137"/>
      <c r="Z501" s="137"/>
      <c r="AB501" s="130"/>
      <c r="AC501" s="130"/>
      <c r="AD501" s="130"/>
    </row>
    <row r="502" spans="1:30" ht="12.75">
      <c r="A502">
        <v>497</v>
      </c>
      <c r="X502" s="137"/>
      <c r="Y502" s="137"/>
      <c r="Z502" s="137"/>
      <c r="AB502" s="130"/>
      <c r="AC502" s="130"/>
      <c r="AD502" s="130"/>
    </row>
    <row r="503" spans="1:30" ht="12.75">
      <c r="A503">
        <v>498</v>
      </c>
      <c r="X503" s="137"/>
      <c r="Y503" s="137"/>
      <c r="Z503" s="137"/>
      <c r="AB503" s="130"/>
      <c r="AC503" s="130"/>
      <c r="AD503" s="130"/>
    </row>
    <row r="504" spans="1:30" ht="12.75">
      <c r="A504">
        <v>499</v>
      </c>
      <c r="X504" s="137"/>
      <c r="Y504" s="137"/>
      <c r="Z504" s="137"/>
      <c r="AB504" s="130"/>
      <c r="AC504" s="130"/>
      <c r="AD504" s="130"/>
    </row>
    <row r="505" spans="1:30" ht="12.75">
      <c r="A505">
        <v>500</v>
      </c>
      <c r="X505" s="137"/>
      <c r="Y505" s="137"/>
      <c r="Z505" s="137"/>
      <c r="AB505" s="130"/>
      <c r="AC505" s="130"/>
      <c r="AD505" s="130"/>
    </row>
    <row r="506" spans="1:30" ht="12.75">
      <c r="A506">
        <v>501</v>
      </c>
      <c r="X506" s="137"/>
      <c r="Y506" s="137"/>
      <c r="Z506" s="137"/>
      <c r="AB506" s="130"/>
      <c r="AC506" s="130"/>
      <c r="AD506" s="130"/>
    </row>
    <row r="507" spans="1:30" ht="12.75">
      <c r="A507">
        <v>502</v>
      </c>
      <c r="X507" s="137"/>
      <c r="Y507" s="137"/>
      <c r="Z507" s="137"/>
      <c r="AB507" s="130"/>
      <c r="AC507" s="130"/>
      <c r="AD507" s="130"/>
    </row>
    <row r="508" spans="1:30" ht="12.75">
      <c r="A508">
        <v>503</v>
      </c>
      <c r="X508" s="137"/>
      <c r="Y508" s="137"/>
      <c r="Z508" s="137"/>
      <c r="AB508" s="130"/>
      <c r="AC508" s="130"/>
      <c r="AD508" s="130"/>
    </row>
    <row r="509" spans="1:30" ht="12.75">
      <c r="A509">
        <v>504</v>
      </c>
      <c r="X509" s="137"/>
      <c r="Y509" s="137"/>
      <c r="Z509" s="137"/>
      <c r="AB509" s="130"/>
      <c r="AC509" s="130"/>
      <c r="AD509" s="130"/>
    </row>
    <row r="510" spans="1:30" ht="12.75">
      <c r="A510">
        <v>505</v>
      </c>
      <c r="X510" s="137"/>
      <c r="Y510" s="137"/>
      <c r="Z510" s="137"/>
      <c r="AB510" s="130"/>
      <c r="AC510" s="130"/>
      <c r="AD510" s="130"/>
    </row>
    <row r="511" spans="1:30" ht="12.75">
      <c r="A511">
        <v>506</v>
      </c>
      <c r="X511" s="137"/>
      <c r="Y511" s="137"/>
      <c r="Z511" s="137"/>
      <c r="AB511" s="130"/>
      <c r="AC511" s="130"/>
      <c r="AD511" s="130"/>
    </row>
    <row r="512" spans="1:30" ht="12.75">
      <c r="A512">
        <v>507</v>
      </c>
      <c r="X512" s="137"/>
      <c r="Y512" s="137"/>
      <c r="Z512" s="137"/>
      <c r="AB512" s="130"/>
      <c r="AC512" s="130"/>
      <c r="AD512" s="130"/>
    </row>
    <row r="513" spans="1:30" ht="12.75">
      <c r="A513">
        <v>508</v>
      </c>
      <c r="X513" s="137"/>
      <c r="Y513" s="137"/>
      <c r="Z513" s="137"/>
      <c r="AB513" s="130"/>
      <c r="AC513" s="130"/>
      <c r="AD513" s="130"/>
    </row>
    <row r="514" spans="1:30" ht="12.75">
      <c r="A514">
        <v>509</v>
      </c>
      <c r="X514" s="137"/>
      <c r="Y514" s="137"/>
      <c r="Z514" s="137"/>
      <c r="AB514" s="130"/>
      <c r="AC514" s="130"/>
      <c r="AD514" s="130"/>
    </row>
    <row r="515" spans="1:30" ht="12.75">
      <c r="A515">
        <v>510</v>
      </c>
      <c r="X515" s="137"/>
      <c r="Y515" s="137"/>
      <c r="Z515" s="137"/>
      <c r="AB515" s="130"/>
      <c r="AC515" s="130"/>
      <c r="AD515" s="130"/>
    </row>
    <row r="516" spans="1:30" ht="12.75">
      <c r="A516">
        <v>511</v>
      </c>
      <c r="X516" s="137"/>
      <c r="Y516" s="137"/>
      <c r="Z516" s="137"/>
      <c r="AB516" s="130"/>
      <c r="AC516" s="130"/>
      <c r="AD516" s="130"/>
    </row>
    <row r="517" spans="1:30" ht="12.75">
      <c r="A517">
        <v>512</v>
      </c>
      <c r="X517" s="137"/>
      <c r="Y517" s="137"/>
      <c r="Z517" s="137"/>
      <c r="AB517" s="130"/>
      <c r="AC517" s="130"/>
      <c r="AD517" s="130"/>
    </row>
    <row r="518" spans="1:30" ht="12.75">
      <c r="A518">
        <v>513</v>
      </c>
      <c r="X518" s="137"/>
      <c r="Y518" s="137"/>
      <c r="Z518" s="137"/>
      <c r="AB518" s="130"/>
      <c r="AC518" s="130"/>
      <c r="AD518" s="130"/>
    </row>
    <row r="519" spans="1:30" ht="12.75">
      <c r="A519">
        <v>514</v>
      </c>
      <c r="X519" s="137"/>
      <c r="Y519" s="137"/>
      <c r="Z519" s="137"/>
      <c r="AB519" s="130"/>
      <c r="AC519" s="130"/>
      <c r="AD519" s="130"/>
    </row>
    <row r="520" spans="1:30" ht="12.75">
      <c r="A520">
        <v>515</v>
      </c>
      <c r="X520" s="137"/>
      <c r="Y520" s="137"/>
      <c r="Z520" s="137"/>
      <c r="AB520" s="130"/>
      <c r="AC520" s="130"/>
      <c r="AD520" s="130"/>
    </row>
    <row r="521" spans="1:30" ht="12.75">
      <c r="A521">
        <v>516</v>
      </c>
      <c r="X521" s="137"/>
      <c r="Y521" s="137"/>
      <c r="Z521" s="137"/>
      <c r="AB521" s="130"/>
      <c r="AC521" s="130"/>
      <c r="AD521" s="130"/>
    </row>
    <row r="522" spans="1:30" ht="12.75">
      <c r="A522">
        <v>517</v>
      </c>
      <c r="X522" s="137"/>
      <c r="Y522" s="137"/>
      <c r="Z522" s="137"/>
      <c r="AB522" s="130"/>
      <c r="AC522" s="130"/>
      <c r="AD522" s="130"/>
    </row>
    <row r="523" spans="1:30" ht="12.75">
      <c r="A523">
        <v>518</v>
      </c>
      <c r="X523" s="137"/>
      <c r="Y523" s="137"/>
      <c r="Z523" s="137"/>
      <c r="AB523" s="130"/>
      <c r="AC523" s="130"/>
      <c r="AD523" s="130"/>
    </row>
    <row r="524" spans="1:30" ht="12.75">
      <c r="A524">
        <v>519</v>
      </c>
      <c r="X524" s="137"/>
      <c r="Y524" s="137"/>
      <c r="Z524" s="137"/>
      <c r="AB524" s="130"/>
      <c r="AC524" s="130"/>
      <c r="AD524" s="130"/>
    </row>
    <row r="525" spans="1:30" ht="12.75">
      <c r="A525">
        <v>520</v>
      </c>
      <c r="X525" s="137"/>
      <c r="Y525" s="137"/>
      <c r="Z525" s="137"/>
      <c r="AB525" s="130"/>
      <c r="AC525" s="130"/>
      <c r="AD525" s="130"/>
    </row>
    <row r="526" spans="1:30" ht="12.75">
      <c r="A526">
        <v>521</v>
      </c>
      <c r="X526" s="137"/>
      <c r="Y526" s="137"/>
      <c r="Z526" s="137"/>
      <c r="AB526" s="130"/>
      <c r="AC526" s="130"/>
      <c r="AD526" s="130"/>
    </row>
    <row r="527" spans="1:30" ht="12.75">
      <c r="A527">
        <v>522</v>
      </c>
      <c r="X527" s="137"/>
      <c r="Y527" s="137"/>
      <c r="Z527" s="137"/>
      <c r="AB527" s="130"/>
      <c r="AC527" s="130"/>
      <c r="AD527" s="130"/>
    </row>
    <row r="528" spans="1:30" ht="12.75">
      <c r="A528">
        <v>523</v>
      </c>
      <c r="X528" s="137"/>
      <c r="Y528" s="137"/>
      <c r="Z528" s="137"/>
      <c r="AB528" s="130"/>
      <c r="AC528" s="130"/>
      <c r="AD528" s="130"/>
    </row>
    <row r="529" spans="1:30" ht="12.75">
      <c r="A529">
        <v>524</v>
      </c>
      <c r="X529" s="137"/>
      <c r="Y529" s="137"/>
      <c r="Z529" s="137"/>
      <c r="AB529" s="130"/>
      <c r="AC529" s="130"/>
      <c r="AD529" s="130"/>
    </row>
    <row r="530" spans="1:30" ht="12.75">
      <c r="A530">
        <v>525</v>
      </c>
      <c r="X530" s="137"/>
      <c r="Y530" s="137"/>
      <c r="Z530" s="137"/>
      <c r="AB530" s="130"/>
      <c r="AC530" s="130"/>
      <c r="AD530" s="130"/>
    </row>
    <row r="531" spans="1:30" ht="12.75">
      <c r="A531">
        <v>526</v>
      </c>
      <c r="X531" s="137"/>
      <c r="Y531" s="137"/>
      <c r="Z531" s="137"/>
      <c r="AB531" s="130"/>
      <c r="AC531" s="130"/>
      <c r="AD531" s="130"/>
    </row>
    <row r="532" spans="1:30" ht="12.75">
      <c r="A532">
        <v>527</v>
      </c>
      <c r="X532" s="137"/>
      <c r="Y532" s="137"/>
      <c r="Z532" s="137"/>
      <c r="AB532" s="130"/>
      <c r="AC532" s="130"/>
      <c r="AD532" s="130"/>
    </row>
    <row r="533" spans="1:30" ht="12.75">
      <c r="A533">
        <v>528</v>
      </c>
      <c r="X533" s="137"/>
      <c r="Y533" s="137"/>
      <c r="Z533" s="137"/>
      <c r="AB533" s="130"/>
      <c r="AC533" s="130"/>
      <c r="AD533" s="130"/>
    </row>
    <row r="534" spans="1:30" ht="12.75">
      <c r="A534">
        <v>529</v>
      </c>
      <c r="X534" s="137"/>
      <c r="Y534" s="137"/>
      <c r="Z534" s="137"/>
      <c r="AB534" s="130"/>
      <c r="AC534" s="130"/>
      <c r="AD534" s="130"/>
    </row>
    <row r="535" spans="1:30" ht="12.75">
      <c r="A535">
        <v>530</v>
      </c>
      <c r="X535" s="137"/>
      <c r="Y535" s="137"/>
      <c r="Z535" s="137"/>
      <c r="AB535" s="130"/>
      <c r="AC535" s="130"/>
      <c r="AD535" s="130"/>
    </row>
    <row r="536" spans="1:30" ht="12.75">
      <c r="A536">
        <v>531</v>
      </c>
      <c r="X536" s="137"/>
      <c r="Y536" s="137"/>
      <c r="Z536" s="137"/>
      <c r="AB536" s="130"/>
      <c r="AC536" s="130"/>
      <c r="AD536" s="130"/>
    </row>
    <row r="537" spans="1:30" ht="12.75">
      <c r="A537">
        <v>532</v>
      </c>
      <c r="X537" s="137"/>
      <c r="Y537" s="137"/>
      <c r="Z537" s="137"/>
      <c r="AB537" s="130"/>
      <c r="AC537" s="130"/>
      <c r="AD537" s="130"/>
    </row>
    <row r="538" spans="1:30" ht="12.75">
      <c r="A538">
        <v>533</v>
      </c>
      <c r="X538" s="137"/>
      <c r="Y538" s="137"/>
      <c r="Z538" s="137"/>
      <c r="AB538" s="130"/>
      <c r="AC538" s="130"/>
      <c r="AD538" s="130"/>
    </row>
    <row r="539" spans="1:30" ht="12.75">
      <c r="A539">
        <v>534</v>
      </c>
      <c r="X539" s="137"/>
      <c r="Y539" s="137"/>
      <c r="Z539" s="137"/>
      <c r="AB539" s="130"/>
      <c r="AC539" s="130"/>
      <c r="AD539" s="130"/>
    </row>
    <row r="540" spans="1:30" ht="12.75">
      <c r="A540">
        <v>535</v>
      </c>
      <c r="X540" s="137"/>
      <c r="Y540" s="137"/>
      <c r="Z540" s="137"/>
      <c r="AB540" s="130"/>
      <c r="AC540" s="130"/>
      <c r="AD540" s="130"/>
    </row>
    <row r="541" spans="1:30" ht="12.75">
      <c r="A541">
        <v>536</v>
      </c>
      <c r="X541" s="137"/>
      <c r="Y541" s="137"/>
      <c r="Z541" s="137"/>
      <c r="AB541" s="130"/>
      <c r="AC541" s="130"/>
      <c r="AD541" s="130"/>
    </row>
    <row r="542" spans="1:30" ht="12.75">
      <c r="A542">
        <v>537</v>
      </c>
      <c r="X542" s="137"/>
      <c r="Y542" s="137"/>
      <c r="Z542" s="137"/>
      <c r="AB542" s="130"/>
      <c r="AC542" s="130"/>
      <c r="AD542" s="130"/>
    </row>
    <row r="543" spans="1:30" ht="12.75">
      <c r="A543">
        <v>538</v>
      </c>
      <c r="X543" s="137"/>
      <c r="Y543" s="137"/>
      <c r="Z543" s="137"/>
      <c r="AB543" s="130"/>
      <c r="AC543" s="130"/>
      <c r="AD543" s="130"/>
    </row>
    <row r="544" spans="1:30" ht="12.75">
      <c r="A544">
        <v>539</v>
      </c>
      <c r="X544" s="137"/>
      <c r="Y544" s="137"/>
      <c r="Z544" s="137"/>
      <c r="AB544" s="130"/>
      <c r="AC544" s="130"/>
      <c r="AD544" s="130"/>
    </row>
    <row r="545" spans="1:30" ht="12.75">
      <c r="A545">
        <v>540</v>
      </c>
      <c r="X545" s="137"/>
      <c r="Y545" s="137"/>
      <c r="Z545" s="137"/>
      <c r="AB545" s="130"/>
      <c r="AC545" s="130"/>
      <c r="AD545" s="130"/>
    </row>
    <row r="546" spans="1:30" ht="12.75">
      <c r="A546">
        <v>541</v>
      </c>
      <c r="X546" s="137"/>
      <c r="Y546" s="137"/>
      <c r="Z546" s="137"/>
      <c r="AB546" s="130"/>
      <c r="AC546" s="130"/>
      <c r="AD546" s="130"/>
    </row>
    <row r="547" spans="1:30" ht="12.75">
      <c r="A547">
        <v>542</v>
      </c>
      <c r="X547" s="137"/>
      <c r="Y547" s="137"/>
      <c r="Z547" s="137"/>
      <c r="AB547" s="130"/>
      <c r="AC547" s="130"/>
      <c r="AD547" s="130"/>
    </row>
    <row r="548" spans="1:30" ht="12.75">
      <c r="A548">
        <v>543</v>
      </c>
      <c r="X548" s="137"/>
      <c r="Y548" s="137"/>
      <c r="Z548" s="137"/>
      <c r="AB548" s="130"/>
      <c r="AC548" s="130"/>
      <c r="AD548" s="130"/>
    </row>
    <row r="549" spans="1:30" ht="12.75">
      <c r="A549">
        <v>544</v>
      </c>
      <c r="X549" s="137"/>
      <c r="Y549" s="137"/>
      <c r="Z549" s="137"/>
      <c r="AB549" s="130"/>
      <c r="AC549" s="130"/>
      <c r="AD549" s="130"/>
    </row>
    <row r="550" spans="1:30" ht="12.75">
      <c r="A550">
        <v>545</v>
      </c>
      <c r="X550" s="137"/>
      <c r="Y550" s="137"/>
      <c r="Z550" s="137"/>
      <c r="AB550" s="130"/>
      <c r="AC550" s="130"/>
      <c r="AD550" s="130"/>
    </row>
    <row r="551" spans="1:30" ht="12.75">
      <c r="A551">
        <v>546</v>
      </c>
      <c r="X551" s="137"/>
      <c r="Y551" s="137"/>
      <c r="Z551" s="137"/>
      <c r="AB551" s="130"/>
      <c r="AC551" s="130"/>
      <c r="AD551" s="130"/>
    </row>
    <row r="552" spans="1:30" ht="12.75">
      <c r="A552">
        <v>547</v>
      </c>
      <c r="X552" s="137"/>
      <c r="Y552" s="137"/>
      <c r="Z552" s="137"/>
      <c r="AB552" s="130"/>
      <c r="AC552" s="130"/>
      <c r="AD552" s="130"/>
    </row>
    <row r="553" spans="1:30" ht="12.75">
      <c r="A553">
        <v>548</v>
      </c>
      <c r="X553" s="137"/>
      <c r="Y553" s="137"/>
      <c r="Z553" s="137"/>
      <c r="AB553" s="130"/>
      <c r="AC553" s="130"/>
      <c r="AD553" s="130"/>
    </row>
    <row r="554" spans="1:30" ht="12.75">
      <c r="A554">
        <v>549</v>
      </c>
      <c r="X554" s="137"/>
      <c r="Y554" s="137"/>
      <c r="Z554" s="137"/>
      <c r="AB554" s="130"/>
      <c r="AC554" s="130"/>
      <c r="AD554" s="130"/>
    </row>
    <row r="555" spans="1:30" ht="12.75">
      <c r="A555">
        <v>550</v>
      </c>
      <c r="X555" s="137"/>
      <c r="Y555" s="137"/>
      <c r="Z555" s="137"/>
      <c r="AB555" s="130"/>
      <c r="AC555" s="130"/>
      <c r="AD555" s="130"/>
    </row>
    <row r="556" spans="1:30" ht="12.75">
      <c r="A556">
        <v>551</v>
      </c>
      <c r="X556" s="137"/>
      <c r="Y556" s="137"/>
      <c r="Z556" s="137"/>
      <c r="AB556" s="130"/>
      <c r="AC556" s="130"/>
      <c r="AD556" s="130"/>
    </row>
    <row r="557" spans="1:30" ht="12.75">
      <c r="A557">
        <v>552</v>
      </c>
      <c r="X557" s="137"/>
      <c r="Y557" s="137"/>
      <c r="Z557" s="137"/>
      <c r="AB557" s="130"/>
      <c r="AC557" s="130"/>
      <c r="AD557" s="130"/>
    </row>
    <row r="558" spans="1:30" ht="12.75">
      <c r="A558">
        <v>553</v>
      </c>
      <c r="X558" s="137"/>
      <c r="Y558" s="137"/>
      <c r="Z558" s="137"/>
      <c r="AB558" s="130"/>
      <c r="AC558" s="130"/>
      <c r="AD558" s="130"/>
    </row>
    <row r="559" spans="1:30" ht="12.75">
      <c r="A559">
        <v>554</v>
      </c>
      <c r="X559" s="137"/>
      <c r="Y559" s="137"/>
      <c r="Z559" s="137"/>
      <c r="AB559" s="130"/>
      <c r="AC559" s="130"/>
      <c r="AD559" s="130"/>
    </row>
    <row r="560" spans="1:30" ht="12.75">
      <c r="A560">
        <v>555</v>
      </c>
      <c r="X560" s="137"/>
      <c r="Y560" s="137"/>
      <c r="Z560" s="137"/>
      <c r="AB560" s="130"/>
      <c r="AC560" s="130"/>
      <c r="AD560" s="130"/>
    </row>
    <row r="561" spans="1:30" ht="12.75">
      <c r="A561">
        <v>556</v>
      </c>
      <c r="X561" s="137"/>
      <c r="Y561" s="137"/>
      <c r="Z561" s="137"/>
      <c r="AB561" s="130"/>
      <c r="AC561" s="130"/>
      <c r="AD561" s="130"/>
    </row>
    <row r="562" spans="1:30" ht="12.75">
      <c r="A562">
        <v>557</v>
      </c>
      <c r="X562" s="137"/>
      <c r="Y562" s="137"/>
      <c r="Z562" s="137"/>
      <c r="AB562" s="130"/>
      <c r="AC562" s="130"/>
      <c r="AD562" s="130"/>
    </row>
    <row r="563" spans="1:30" ht="12.75">
      <c r="A563">
        <v>558</v>
      </c>
      <c r="X563" s="137"/>
      <c r="Y563" s="137"/>
      <c r="Z563" s="137"/>
      <c r="AB563" s="130"/>
      <c r="AC563" s="130"/>
      <c r="AD563" s="130"/>
    </row>
    <row r="564" spans="1:30" ht="12.75">
      <c r="A564">
        <v>559</v>
      </c>
      <c r="X564" s="137"/>
      <c r="Y564" s="137"/>
      <c r="Z564" s="137"/>
      <c r="AB564" s="130"/>
      <c r="AC564" s="130"/>
      <c r="AD564" s="130"/>
    </row>
    <row r="565" spans="1:30" ht="12.75">
      <c r="A565">
        <v>560</v>
      </c>
      <c r="X565" s="137"/>
      <c r="Y565" s="137"/>
      <c r="Z565" s="137"/>
      <c r="AB565" s="130"/>
      <c r="AC565" s="130"/>
      <c r="AD565" s="130"/>
    </row>
    <row r="566" spans="1:30" ht="12.75">
      <c r="A566">
        <v>561</v>
      </c>
      <c r="X566" s="137"/>
      <c r="Y566" s="137"/>
      <c r="Z566" s="137"/>
      <c r="AB566" s="130"/>
      <c r="AC566" s="130"/>
      <c r="AD566" s="130"/>
    </row>
    <row r="567" spans="1:30" ht="12.75">
      <c r="A567">
        <v>562</v>
      </c>
      <c r="X567" s="137"/>
      <c r="Y567" s="137"/>
      <c r="Z567" s="137"/>
      <c r="AB567" s="130"/>
      <c r="AC567" s="130"/>
      <c r="AD567" s="130"/>
    </row>
    <row r="568" spans="1:30" ht="12.75">
      <c r="A568">
        <v>563</v>
      </c>
      <c r="X568" s="137"/>
      <c r="Y568" s="137"/>
      <c r="Z568" s="137"/>
      <c r="AB568" s="130"/>
      <c r="AC568" s="130"/>
      <c r="AD568" s="130"/>
    </row>
    <row r="569" spans="1:30" ht="12.75">
      <c r="A569">
        <v>564</v>
      </c>
      <c r="X569" s="137"/>
      <c r="Y569" s="137"/>
      <c r="Z569" s="137"/>
      <c r="AB569" s="130"/>
      <c r="AC569" s="130"/>
      <c r="AD569" s="130"/>
    </row>
    <row r="570" spans="1:30" ht="12.75">
      <c r="A570">
        <v>565</v>
      </c>
      <c r="X570" s="137"/>
      <c r="Y570" s="137"/>
      <c r="Z570" s="137"/>
      <c r="AB570" s="130"/>
      <c r="AC570" s="130"/>
      <c r="AD570" s="130"/>
    </row>
    <row r="571" spans="1:30" ht="12.75">
      <c r="A571">
        <v>566</v>
      </c>
      <c r="X571" s="137"/>
      <c r="Y571" s="137"/>
      <c r="Z571" s="137"/>
      <c r="AB571" s="130"/>
      <c r="AC571" s="130"/>
      <c r="AD571" s="130"/>
    </row>
    <row r="572" spans="1:30" ht="12.75">
      <c r="A572">
        <v>567</v>
      </c>
      <c r="X572" s="137"/>
      <c r="Y572" s="137"/>
      <c r="Z572" s="137"/>
      <c r="AB572" s="130"/>
      <c r="AC572" s="130"/>
      <c r="AD572" s="130"/>
    </row>
    <row r="573" spans="1:30" ht="12.75">
      <c r="A573">
        <v>568</v>
      </c>
      <c r="X573" s="137"/>
      <c r="Y573" s="137"/>
      <c r="Z573" s="137"/>
      <c r="AB573" s="130"/>
      <c r="AC573" s="130"/>
      <c r="AD573" s="130"/>
    </row>
    <row r="574" spans="1:30" ht="12.75">
      <c r="A574">
        <v>569</v>
      </c>
      <c r="X574" s="137"/>
      <c r="Y574" s="137"/>
      <c r="Z574" s="137"/>
      <c r="AB574" s="130"/>
      <c r="AC574" s="130"/>
      <c r="AD574" s="130"/>
    </row>
    <row r="575" spans="1:30" ht="12.75">
      <c r="A575">
        <v>570</v>
      </c>
      <c r="X575" s="137"/>
      <c r="Y575" s="137"/>
      <c r="Z575" s="137"/>
      <c r="AB575" s="130"/>
      <c r="AC575" s="130"/>
      <c r="AD575" s="130"/>
    </row>
    <row r="576" spans="1:30" ht="12.75">
      <c r="A576">
        <v>571</v>
      </c>
      <c r="X576" s="137"/>
      <c r="Y576" s="137"/>
      <c r="Z576" s="137"/>
      <c r="AB576" s="130"/>
      <c r="AC576" s="130"/>
      <c r="AD576" s="130"/>
    </row>
    <row r="577" spans="1:30" ht="12.75">
      <c r="A577">
        <v>572</v>
      </c>
      <c r="X577" s="137"/>
      <c r="Y577" s="137"/>
      <c r="Z577" s="137"/>
      <c r="AB577" s="130"/>
      <c r="AC577" s="130"/>
      <c r="AD577" s="130"/>
    </row>
    <row r="578" spans="1:30" ht="12.75">
      <c r="A578">
        <v>573</v>
      </c>
      <c r="X578" s="137"/>
      <c r="Y578" s="137"/>
      <c r="Z578" s="137"/>
      <c r="AB578" s="130"/>
      <c r="AC578" s="130"/>
      <c r="AD578" s="130"/>
    </row>
    <row r="579" spans="1:30" ht="12.75">
      <c r="A579">
        <v>574</v>
      </c>
      <c r="X579" s="137"/>
      <c r="Y579" s="137"/>
      <c r="Z579" s="137"/>
      <c r="AB579" s="130"/>
      <c r="AC579" s="130"/>
      <c r="AD579" s="130"/>
    </row>
    <row r="580" spans="1:30" ht="12.75">
      <c r="A580">
        <v>575</v>
      </c>
      <c r="X580" s="137"/>
      <c r="Y580" s="137"/>
      <c r="Z580" s="137"/>
      <c r="AB580" s="130"/>
      <c r="AC580" s="130"/>
      <c r="AD580" s="130"/>
    </row>
    <row r="581" spans="1:30" ht="12.75">
      <c r="A581">
        <v>576</v>
      </c>
      <c r="X581" s="137"/>
      <c r="Y581" s="137"/>
      <c r="Z581" s="137"/>
      <c r="AB581" s="130"/>
      <c r="AC581" s="130"/>
      <c r="AD581" s="130"/>
    </row>
    <row r="582" spans="1:30" ht="12.75">
      <c r="A582">
        <v>577</v>
      </c>
      <c r="X582" s="137"/>
      <c r="Y582" s="137"/>
      <c r="Z582" s="137"/>
      <c r="AB582" s="130"/>
      <c r="AC582" s="130"/>
      <c r="AD582" s="130"/>
    </row>
    <row r="583" spans="1:30" ht="12.75">
      <c r="A583">
        <v>578</v>
      </c>
      <c r="X583" s="137"/>
      <c r="Y583" s="137"/>
      <c r="Z583" s="137"/>
      <c r="AB583" s="130"/>
      <c r="AC583" s="130"/>
      <c r="AD583" s="130"/>
    </row>
    <row r="584" spans="1:30" ht="12.75">
      <c r="A584">
        <v>579</v>
      </c>
      <c r="X584" s="137"/>
      <c r="Y584" s="137"/>
      <c r="Z584" s="137"/>
      <c r="AB584" s="130"/>
      <c r="AC584" s="130"/>
      <c r="AD584" s="130"/>
    </row>
    <row r="585" spans="1:30" ht="12.75">
      <c r="A585">
        <v>580</v>
      </c>
      <c r="X585" s="137"/>
      <c r="Y585" s="137"/>
      <c r="Z585" s="137"/>
      <c r="AB585" s="130"/>
      <c r="AC585" s="130"/>
      <c r="AD585" s="130"/>
    </row>
    <row r="586" spans="1:30" ht="12.75">
      <c r="A586">
        <v>581</v>
      </c>
      <c r="X586" s="137"/>
      <c r="Y586" s="137"/>
      <c r="Z586" s="137"/>
      <c r="AB586" s="130"/>
      <c r="AC586" s="130"/>
      <c r="AD586" s="130"/>
    </row>
    <row r="587" spans="1:30" ht="12.75">
      <c r="A587">
        <v>582</v>
      </c>
      <c r="X587" s="137"/>
      <c r="Y587" s="137"/>
      <c r="Z587" s="137"/>
      <c r="AB587" s="130"/>
      <c r="AC587" s="130"/>
      <c r="AD587" s="130"/>
    </row>
    <row r="588" spans="1:30" ht="12.75">
      <c r="A588">
        <v>583</v>
      </c>
      <c r="X588" s="137"/>
      <c r="Y588" s="137"/>
      <c r="Z588" s="137"/>
      <c r="AB588" s="130"/>
      <c r="AC588" s="130"/>
      <c r="AD588" s="130"/>
    </row>
    <row r="589" spans="1:30" ht="12.75">
      <c r="A589">
        <v>584</v>
      </c>
      <c r="X589" s="137"/>
      <c r="Y589" s="137"/>
      <c r="Z589" s="137"/>
      <c r="AB589" s="130"/>
      <c r="AC589" s="130"/>
      <c r="AD589" s="130"/>
    </row>
    <row r="590" spans="1:30" ht="12.75">
      <c r="A590">
        <v>585</v>
      </c>
      <c r="X590" s="137"/>
      <c r="Y590" s="137"/>
      <c r="Z590" s="137"/>
      <c r="AB590" s="130"/>
      <c r="AC590" s="130"/>
      <c r="AD590" s="130"/>
    </row>
    <row r="591" spans="1:30" ht="12.75">
      <c r="A591">
        <v>586</v>
      </c>
      <c r="X591" s="137"/>
      <c r="Y591" s="137"/>
      <c r="Z591" s="137"/>
      <c r="AB591" s="130"/>
      <c r="AC591" s="130"/>
      <c r="AD591" s="130"/>
    </row>
    <row r="592" spans="1:30" ht="12.75">
      <c r="A592">
        <v>587</v>
      </c>
      <c r="X592" s="137"/>
      <c r="Y592" s="137"/>
      <c r="Z592" s="137"/>
      <c r="AB592" s="130"/>
      <c r="AC592" s="130"/>
      <c r="AD592" s="130"/>
    </row>
    <row r="593" spans="1:30" ht="12.75">
      <c r="A593">
        <v>588</v>
      </c>
      <c r="X593" s="137"/>
      <c r="Y593" s="137"/>
      <c r="Z593" s="137"/>
      <c r="AB593" s="130"/>
      <c r="AC593" s="130"/>
      <c r="AD593" s="130"/>
    </row>
    <row r="594" spans="1:30" ht="12.75">
      <c r="A594">
        <v>589</v>
      </c>
      <c r="X594" s="137"/>
      <c r="Y594" s="137"/>
      <c r="Z594" s="137"/>
      <c r="AB594" s="130"/>
      <c r="AC594" s="130"/>
      <c r="AD594" s="130"/>
    </row>
    <row r="595" spans="1:30" ht="12.75">
      <c r="A595">
        <v>590</v>
      </c>
      <c r="X595" s="137"/>
      <c r="Y595" s="137"/>
      <c r="Z595" s="137"/>
      <c r="AB595" s="130"/>
      <c r="AC595" s="130"/>
      <c r="AD595" s="130"/>
    </row>
    <row r="596" spans="1:30" ht="12.75">
      <c r="A596">
        <v>591</v>
      </c>
      <c r="X596" s="137"/>
      <c r="Y596" s="137"/>
      <c r="Z596" s="137"/>
      <c r="AB596" s="130"/>
      <c r="AC596" s="130"/>
      <c r="AD596" s="130"/>
    </row>
    <row r="597" spans="1:30" ht="12.75">
      <c r="A597">
        <v>592</v>
      </c>
      <c r="X597" s="137"/>
      <c r="Y597" s="137"/>
      <c r="Z597" s="137"/>
      <c r="AB597" s="130"/>
      <c r="AC597" s="130"/>
      <c r="AD597" s="130"/>
    </row>
    <row r="598" spans="1:30" ht="12.75">
      <c r="A598">
        <v>593</v>
      </c>
      <c r="X598" s="137"/>
      <c r="Y598" s="137"/>
      <c r="Z598" s="137"/>
      <c r="AB598" s="130"/>
      <c r="AC598" s="130"/>
      <c r="AD598" s="130"/>
    </row>
    <row r="599" spans="1:30" ht="12.75">
      <c r="A599">
        <v>594</v>
      </c>
      <c r="X599" s="137"/>
      <c r="Y599" s="137"/>
      <c r="Z599" s="137"/>
      <c r="AB599" s="130"/>
      <c r="AC599" s="130"/>
      <c r="AD599" s="130"/>
    </row>
    <row r="600" spans="1:30" ht="12.75">
      <c r="A600">
        <v>595</v>
      </c>
      <c r="X600" s="137"/>
      <c r="Y600" s="137"/>
      <c r="Z600" s="137"/>
      <c r="AB600" s="130"/>
      <c r="AC600" s="130"/>
      <c r="AD600" s="130"/>
    </row>
    <row r="601" spans="1:30" ht="12.75">
      <c r="A601">
        <v>596</v>
      </c>
      <c r="X601" s="137"/>
      <c r="Y601" s="137"/>
      <c r="Z601" s="137"/>
      <c r="AB601" s="130"/>
      <c r="AC601" s="130"/>
      <c r="AD601" s="130"/>
    </row>
    <row r="602" spans="1:30" ht="12.75">
      <c r="A602">
        <v>597</v>
      </c>
      <c r="X602" s="137"/>
      <c r="Y602" s="137"/>
      <c r="Z602" s="137"/>
      <c r="AB602" s="130"/>
      <c r="AC602" s="130"/>
      <c r="AD602" s="130"/>
    </row>
    <row r="603" spans="1:30" ht="12.75">
      <c r="A603">
        <v>598</v>
      </c>
      <c r="X603" s="137"/>
      <c r="Y603" s="137"/>
      <c r="Z603" s="137"/>
      <c r="AB603" s="130"/>
      <c r="AC603" s="130"/>
      <c r="AD603" s="130"/>
    </row>
    <row r="604" spans="1:30" ht="12.75">
      <c r="A604">
        <v>599</v>
      </c>
      <c r="X604" s="137"/>
      <c r="Y604" s="137"/>
      <c r="Z604" s="137"/>
      <c r="AB604" s="130"/>
      <c r="AC604" s="130"/>
      <c r="AD604" s="130"/>
    </row>
    <row r="605" spans="1:30" ht="12.75">
      <c r="A605">
        <v>600</v>
      </c>
      <c r="X605" s="137"/>
      <c r="Y605" s="137"/>
      <c r="Z605" s="137"/>
      <c r="AB605" s="130"/>
      <c r="AC605" s="130"/>
      <c r="AD605" s="130"/>
    </row>
    <row r="606" spans="1:30" ht="12.75">
      <c r="A606">
        <v>601</v>
      </c>
      <c r="X606" s="137"/>
      <c r="Y606" s="137"/>
      <c r="Z606" s="137"/>
      <c r="AB606" s="130"/>
      <c r="AC606" s="130"/>
      <c r="AD606" s="130"/>
    </row>
    <row r="607" spans="1:30" ht="12.75">
      <c r="A607">
        <v>602</v>
      </c>
      <c r="X607" s="137"/>
      <c r="Y607" s="137"/>
      <c r="Z607" s="137"/>
      <c r="AB607" s="130"/>
      <c r="AC607" s="130"/>
      <c r="AD607" s="130"/>
    </row>
    <row r="608" spans="1:30" ht="12.75">
      <c r="A608">
        <v>603</v>
      </c>
      <c r="X608" s="137"/>
      <c r="Y608" s="137"/>
      <c r="Z608" s="137"/>
      <c r="AB608" s="130"/>
      <c r="AC608" s="130"/>
      <c r="AD608" s="130"/>
    </row>
    <row r="609" spans="1:30" ht="12.75">
      <c r="A609">
        <v>604</v>
      </c>
      <c r="X609" s="137"/>
      <c r="Y609" s="137"/>
      <c r="Z609" s="137"/>
      <c r="AB609" s="130"/>
      <c r="AC609" s="130"/>
      <c r="AD609" s="130"/>
    </row>
    <row r="610" spans="1:30" ht="12.75">
      <c r="A610">
        <v>605</v>
      </c>
      <c r="X610" s="137"/>
      <c r="Y610" s="137"/>
      <c r="Z610" s="137"/>
      <c r="AB610" s="130"/>
      <c r="AC610" s="130"/>
      <c r="AD610" s="130"/>
    </row>
    <row r="611" spans="1:30" ht="12.75">
      <c r="A611">
        <v>606</v>
      </c>
      <c r="X611" s="137"/>
      <c r="Y611" s="137"/>
      <c r="Z611" s="137"/>
      <c r="AB611" s="130"/>
      <c r="AC611" s="130"/>
      <c r="AD611" s="130"/>
    </row>
    <row r="612" spans="1:30" ht="12.75">
      <c r="A612">
        <v>607</v>
      </c>
      <c r="X612" s="137"/>
      <c r="Y612" s="137"/>
      <c r="Z612" s="137"/>
      <c r="AB612" s="130"/>
      <c r="AC612" s="130"/>
      <c r="AD612" s="130"/>
    </row>
    <row r="613" spans="1:30" ht="12.75">
      <c r="A613">
        <v>608</v>
      </c>
      <c r="X613" s="137"/>
      <c r="Y613" s="137"/>
      <c r="Z613" s="137"/>
      <c r="AB613" s="130"/>
      <c r="AC613" s="130"/>
      <c r="AD613" s="130"/>
    </row>
    <row r="614" spans="1:30" ht="12.75">
      <c r="A614">
        <v>609</v>
      </c>
      <c r="X614" s="137"/>
      <c r="Y614" s="137"/>
      <c r="Z614" s="137"/>
      <c r="AB614" s="130"/>
      <c r="AC614" s="130"/>
      <c r="AD614" s="130"/>
    </row>
    <row r="615" spans="1:30" ht="12.75">
      <c r="A615">
        <v>610</v>
      </c>
      <c r="X615" s="137"/>
      <c r="Y615" s="137"/>
      <c r="Z615" s="137"/>
      <c r="AB615" s="130"/>
      <c r="AC615" s="130"/>
      <c r="AD615" s="130"/>
    </row>
    <row r="616" spans="1:30" ht="12.75">
      <c r="A616">
        <v>611</v>
      </c>
      <c r="X616" s="137"/>
      <c r="Y616" s="137"/>
      <c r="Z616" s="137"/>
      <c r="AB616" s="130"/>
      <c r="AC616" s="130"/>
      <c r="AD616" s="130"/>
    </row>
    <row r="617" spans="1:30" ht="12.75">
      <c r="A617">
        <v>612</v>
      </c>
      <c r="X617" s="137"/>
      <c r="Y617" s="137"/>
      <c r="Z617" s="137"/>
      <c r="AB617" s="130"/>
      <c r="AC617" s="130"/>
      <c r="AD617" s="130"/>
    </row>
    <row r="618" spans="1:30" ht="12.75">
      <c r="A618">
        <v>613</v>
      </c>
      <c r="X618" s="137"/>
      <c r="Y618" s="137"/>
      <c r="Z618" s="137"/>
      <c r="AB618" s="130"/>
      <c r="AC618" s="130"/>
      <c r="AD618" s="130"/>
    </row>
    <row r="619" spans="1:30" ht="12.75">
      <c r="A619">
        <v>614</v>
      </c>
      <c r="X619" s="137"/>
      <c r="Y619" s="137"/>
      <c r="Z619" s="137"/>
      <c r="AB619" s="130"/>
      <c r="AC619" s="130"/>
      <c r="AD619" s="130"/>
    </row>
    <row r="620" spans="1:30" ht="12.75">
      <c r="A620">
        <v>615</v>
      </c>
      <c r="X620" s="137"/>
      <c r="Y620" s="137"/>
      <c r="Z620" s="137"/>
      <c r="AB620" s="130"/>
      <c r="AC620" s="130"/>
      <c r="AD620" s="130"/>
    </row>
    <row r="621" spans="1:30" ht="12.75">
      <c r="A621">
        <v>616</v>
      </c>
      <c r="X621" s="137"/>
      <c r="Y621" s="137"/>
      <c r="Z621" s="137"/>
      <c r="AB621" s="130"/>
      <c r="AC621" s="130"/>
      <c r="AD621" s="130"/>
    </row>
    <row r="622" spans="1:30" ht="12.75">
      <c r="A622">
        <v>617</v>
      </c>
      <c r="X622" s="137"/>
      <c r="Y622" s="137"/>
      <c r="Z622" s="137"/>
      <c r="AB622" s="130"/>
      <c r="AC622" s="130"/>
      <c r="AD622" s="130"/>
    </row>
    <row r="623" spans="1:30" ht="12.75">
      <c r="A623">
        <v>618</v>
      </c>
      <c r="X623" s="137"/>
      <c r="Y623" s="137"/>
      <c r="Z623" s="137"/>
      <c r="AB623" s="130"/>
      <c r="AC623" s="130"/>
      <c r="AD623" s="130"/>
    </row>
    <row r="624" spans="1:30" ht="12.75">
      <c r="A624">
        <v>619</v>
      </c>
      <c r="X624" s="137"/>
      <c r="Y624" s="137"/>
      <c r="Z624" s="137"/>
      <c r="AB624" s="130"/>
      <c r="AC624" s="130"/>
      <c r="AD624" s="130"/>
    </row>
    <row r="625" spans="1:30" ht="12.75">
      <c r="A625">
        <v>620</v>
      </c>
      <c r="X625" s="137"/>
      <c r="Y625" s="137"/>
      <c r="Z625" s="137"/>
      <c r="AB625" s="130"/>
      <c r="AC625" s="130"/>
      <c r="AD625" s="130"/>
    </row>
    <row r="626" spans="1:30" ht="12.75">
      <c r="A626">
        <v>621</v>
      </c>
      <c r="X626" s="137"/>
      <c r="Y626" s="137"/>
      <c r="Z626" s="137"/>
      <c r="AB626" s="130"/>
      <c r="AC626" s="130"/>
      <c r="AD626" s="130"/>
    </row>
    <row r="627" spans="1:30" ht="12.75">
      <c r="A627">
        <v>622</v>
      </c>
      <c r="X627" s="137"/>
      <c r="Y627" s="137"/>
      <c r="Z627" s="137"/>
      <c r="AB627" s="130"/>
      <c r="AC627" s="130"/>
      <c r="AD627" s="130"/>
    </row>
    <row r="628" spans="1:30" ht="12.75">
      <c r="A628">
        <v>623</v>
      </c>
      <c r="X628" s="137"/>
      <c r="Y628" s="137"/>
      <c r="Z628" s="137"/>
      <c r="AB628" s="130"/>
      <c r="AC628" s="130"/>
      <c r="AD628" s="130"/>
    </row>
    <row r="629" spans="1:30" ht="12.75">
      <c r="A629">
        <v>624</v>
      </c>
      <c r="X629" s="137"/>
      <c r="Y629" s="137"/>
      <c r="Z629" s="137"/>
      <c r="AB629" s="130"/>
      <c r="AC629" s="130"/>
      <c r="AD629" s="130"/>
    </row>
    <row r="630" spans="1:30" ht="12.75">
      <c r="A630">
        <v>625</v>
      </c>
      <c r="X630" s="137"/>
      <c r="Y630" s="137"/>
      <c r="Z630" s="137"/>
      <c r="AB630" s="130"/>
      <c r="AC630" s="130"/>
      <c r="AD630" s="130"/>
    </row>
    <row r="631" spans="1:30" ht="12.75">
      <c r="A631">
        <v>626</v>
      </c>
      <c r="X631" s="137"/>
      <c r="Y631" s="137"/>
      <c r="Z631" s="137"/>
      <c r="AB631" s="130"/>
      <c r="AC631" s="130"/>
      <c r="AD631" s="130"/>
    </row>
    <row r="632" spans="1:30" ht="12.75">
      <c r="A632">
        <v>627</v>
      </c>
      <c r="X632" s="137"/>
      <c r="Y632" s="137"/>
      <c r="Z632" s="137"/>
      <c r="AB632" s="130"/>
      <c r="AC632" s="130"/>
      <c r="AD632" s="130"/>
    </row>
    <row r="633" spans="1:30" ht="12.75">
      <c r="A633">
        <v>628</v>
      </c>
      <c r="X633" s="137"/>
      <c r="Y633" s="137"/>
      <c r="Z633" s="137"/>
      <c r="AB633" s="130"/>
      <c r="AC633" s="130"/>
      <c r="AD633" s="130"/>
    </row>
    <row r="634" spans="1:30" ht="12.75">
      <c r="A634">
        <v>629</v>
      </c>
      <c r="X634" s="137"/>
      <c r="Y634" s="137"/>
      <c r="Z634" s="137"/>
      <c r="AB634" s="130"/>
      <c r="AC634" s="130"/>
      <c r="AD634" s="130"/>
    </row>
    <row r="635" spans="1:30" ht="12.75">
      <c r="A635">
        <v>630</v>
      </c>
      <c r="X635" s="137"/>
      <c r="Y635" s="137"/>
      <c r="Z635" s="137"/>
      <c r="AB635" s="130"/>
      <c r="AC635" s="130"/>
      <c r="AD635" s="130"/>
    </row>
    <row r="636" spans="1:30" ht="12.75">
      <c r="A636">
        <v>631</v>
      </c>
      <c r="X636" s="137"/>
      <c r="Y636" s="137"/>
      <c r="Z636" s="137"/>
      <c r="AB636" s="130"/>
      <c r="AC636" s="130"/>
      <c r="AD636" s="130"/>
    </row>
    <row r="637" spans="1:30" ht="12.75">
      <c r="A637">
        <v>632</v>
      </c>
      <c r="X637" s="137"/>
      <c r="Y637" s="137"/>
      <c r="Z637" s="137"/>
      <c r="AB637" s="130"/>
      <c r="AC637" s="130"/>
      <c r="AD637" s="130"/>
    </row>
    <row r="638" spans="1:30" ht="12.75">
      <c r="A638">
        <v>633</v>
      </c>
      <c r="X638" s="137"/>
      <c r="Y638" s="137"/>
      <c r="Z638" s="137"/>
      <c r="AB638" s="130"/>
      <c r="AC638" s="130"/>
      <c r="AD638" s="130"/>
    </row>
    <row r="639" spans="1:30" ht="12.75">
      <c r="A639">
        <v>634</v>
      </c>
      <c r="X639" s="137"/>
      <c r="Y639" s="137"/>
      <c r="Z639" s="137"/>
      <c r="AB639" s="130"/>
      <c r="AC639" s="130"/>
      <c r="AD639" s="130"/>
    </row>
    <row r="640" spans="1:30" ht="12.75">
      <c r="A640">
        <v>635</v>
      </c>
      <c r="X640" s="137"/>
      <c r="Y640" s="137"/>
      <c r="Z640" s="137"/>
      <c r="AB640" s="130"/>
      <c r="AC640" s="130"/>
      <c r="AD640" s="130"/>
    </row>
    <row r="641" spans="1:30" ht="12.75">
      <c r="A641">
        <v>636</v>
      </c>
      <c r="X641" s="137"/>
      <c r="Y641" s="137"/>
      <c r="Z641" s="137"/>
      <c r="AB641" s="130"/>
      <c r="AC641" s="130"/>
      <c r="AD641" s="130"/>
    </row>
    <row r="642" spans="1:30" ht="12.75">
      <c r="A642">
        <v>637</v>
      </c>
      <c r="X642" s="137"/>
      <c r="Y642" s="137"/>
      <c r="Z642" s="137"/>
      <c r="AB642" s="130"/>
      <c r="AC642" s="130"/>
      <c r="AD642" s="130"/>
    </row>
    <row r="643" spans="1:30" ht="12.75">
      <c r="A643">
        <v>638</v>
      </c>
      <c r="X643" s="137"/>
      <c r="Y643" s="137"/>
      <c r="Z643" s="137"/>
      <c r="AB643" s="130"/>
      <c r="AC643" s="130"/>
      <c r="AD643" s="130"/>
    </row>
    <row r="644" spans="1:30" ht="12.75">
      <c r="A644">
        <v>639</v>
      </c>
      <c r="X644" s="137"/>
      <c r="Y644" s="137"/>
      <c r="Z644" s="137"/>
      <c r="AB644" s="130"/>
      <c r="AC644" s="130"/>
      <c r="AD644" s="130"/>
    </row>
    <row r="645" spans="1:30" ht="12.75">
      <c r="A645">
        <v>640</v>
      </c>
      <c r="X645" s="137"/>
      <c r="Y645" s="137"/>
      <c r="Z645" s="137"/>
      <c r="AB645" s="130"/>
      <c r="AC645" s="130"/>
      <c r="AD645" s="130"/>
    </row>
    <row r="646" spans="1:30" ht="12.75">
      <c r="A646">
        <v>641</v>
      </c>
      <c r="X646" s="137"/>
      <c r="Y646" s="137"/>
      <c r="Z646" s="137"/>
      <c r="AB646" s="130"/>
      <c r="AC646" s="130"/>
      <c r="AD646" s="130"/>
    </row>
    <row r="647" spans="1:30" ht="12.75">
      <c r="A647">
        <v>642</v>
      </c>
      <c r="X647" s="137"/>
      <c r="Y647" s="137"/>
      <c r="Z647" s="137"/>
      <c r="AB647" s="130"/>
      <c r="AC647" s="130"/>
      <c r="AD647" s="130"/>
    </row>
    <row r="648" spans="1:30" ht="12.75">
      <c r="A648">
        <v>643</v>
      </c>
      <c r="X648" s="137"/>
      <c r="Y648" s="137"/>
      <c r="Z648" s="137"/>
      <c r="AB648" s="130"/>
      <c r="AC648" s="130"/>
      <c r="AD648" s="130"/>
    </row>
    <row r="649" spans="1:30" ht="12.75">
      <c r="A649">
        <v>644</v>
      </c>
      <c r="X649" s="137"/>
      <c r="Y649" s="137"/>
      <c r="Z649" s="137"/>
      <c r="AB649" s="130"/>
      <c r="AC649" s="130"/>
      <c r="AD649" s="130"/>
    </row>
    <row r="650" spans="1:30" ht="12.75">
      <c r="A650">
        <v>645</v>
      </c>
      <c r="X650" s="137"/>
      <c r="Y650" s="137"/>
      <c r="Z650" s="137"/>
      <c r="AB650" s="130"/>
      <c r="AC650" s="130"/>
      <c r="AD650" s="130"/>
    </row>
    <row r="651" spans="1:30" ht="12.75">
      <c r="A651">
        <v>646</v>
      </c>
      <c r="X651" s="137"/>
      <c r="Y651" s="137"/>
      <c r="Z651" s="137"/>
      <c r="AB651" s="130"/>
      <c r="AC651" s="130"/>
      <c r="AD651" s="130"/>
    </row>
    <row r="652" spans="1:30" ht="12.75">
      <c r="A652">
        <v>647</v>
      </c>
      <c r="X652" s="137"/>
      <c r="Y652" s="137"/>
      <c r="Z652" s="137"/>
      <c r="AB652" s="130"/>
      <c r="AC652" s="130"/>
      <c r="AD652" s="130"/>
    </row>
    <row r="653" spans="1:30" ht="12.75">
      <c r="A653">
        <v>648</v>
      </c>
      <c r="X653" s="137"/>
      <c r="Y653" s="137"/>
      <c r="Z653" s="137"/>
      <c r="AB653" s="130"/>
      <c r="AC653" s="130"/>
      <c r="AD653" s="130"/>
    </row>
    <row r="654" spans="1:30" ht="12.75">
      <c r="A654">
        <v>649</v>
      </c>
      <c r="X654" s="137"/>
      <c r="Y654" s="137"/>
      <c r="Z654" s="137"/>
      <c r="AB654" s="130"/>
      <c r="AC654" s="130"/>
      <c r="AD654" s="130"/>
    </row>
    <row r="655" spans="1:30" ht="12.75">
      <c r="A655">
        <v>650</v>
      </c>
      <c r="X655" s="137"/>
      <c r="Y655" s="137"/>
      <c r="Z655" s="137"/>
      <c r="AB655" s="130"/>
      <c r="AC655" s="130"/>
      <c r="AD655" s="130"/>
    </row>
    <row r="656" spans="1:30" ht="12.75">
      <c r="A656">
        <v>651</v>
      </c>
      <c r="X656" s="137"/>
      <c r="Y656" s="137"/>
      <c r="Z656" s="137"/>
      <c r="AB656" s="130"/>
      <c r="AC656" s="130"/>
      <c r="AD656" s="130"/>
    </row>
    <row r="657" spans="1:30" ht="12.75">
      <c r="A657">
        <v>652</v>
      </c>
      <c r="X657" s="137"/>
      <c r="Y657" s="137"/>
      <c r="Z657" s="137"/>
      <c r="AB657" s="130"/>
      <c r="AC657" s="130"/>
      <c r="AD657" s="130"/>
    </row>
    <row r="658" spans="1:30" ht="12.75">
      <c r="A658">
        <v>653</v>
      </c>
      <c r="X658" s="137"/>
      <c r="Y658" s="137"/>
      <c r="Z658" s="137"/>
      <c r="AB658" s="130"/>
      <c r="AC658" s="130"/>
      <c r="AD658" s="130"/>
    </row>
    <row r="659" spans="1:30" ht="12.75">
      <c r="A659">
        <v>654</v>
      </c>
      <c r="X659" s="137"/>
      <c r="Y659" s="137"/>
      <c r="Z659" s="137"/>
      <c r="AB659" s="130"/>
      <c r="AC659" s="130"/>
      <c r="AD659" s="130"/>
    </row>
    <row r="660" spans="1:30" ht="12.75">
      <c r="A660">
        <v>655</v>
      </c>
      <c r="X660" s="137"/>
      <c r="Y660" s="137"/>
      <c r="Z660" s="137"/>
      <c r="AB660" s="130"/>
      <c r="AC660" s="130"/>
      <c r="AD660" s="130"/>
    </row>
    <row r="661" spans="1:30" ht="12.75">
      <c r="A661">
        <v>656</v>
      </c>
      <c r="X661" s="137"/>
      <c r="Y661" s="137"/>
      <c r="Z661" s="137"/>
      <c r="AB661" s="130"/>
      <c r="AC661" s="130"/>
      <c r="AD661" s="130"/>
    </row>
    <row r="662" spans="1:30" ht="12.75">
      <c r="A662">
        <v>657</v>
      </c>
      <c r="X662" s="137"/>
      <c r="Y662" s="137"/>
      <c r="Z662" s="137"/>
      <c r="AB662" s="130"/>
      <c r="AC662" s="130"/>
      <c r="AD662" s="130"/>
    </row>
    <row r="663" spans="1:30" ht="12.75">
      <c r="A663">
        <v>658</v>
      </c>
      <c r="X663" s="137"/>
      <c r="Y663" s="137"/>
      <c r="Z663" s="137"/>
      <c r="AB663" s="130"/>
      <c r="AC663" s="130"/>
      <c r="AD663" s="130"/>
    </row>
    <row r="664" spans="1:30" ht="12.75">
      <c r="A664">
        <v>659</v>
      </c>
      <c r="X664" s="137"/>
      <c r="Y664" s="137"/>
      <c r="Z664" s="137"/>
      <c r="AB664" s="130"/>
      <c r="AC664" s="130"/>
      <c r="AD664" s="130"/>
    </row>
    <row r="665" spans="1:30" ht="12.75">
      <c r="A665">
        <v>660</v>
      </c>
      <c r="X665" s="137"/>
      <c r="Y665" s="137"/>
      <c r="Z665" s="137"/>
      <c r="AB665" s="130"/>
      <c r="AC665" s="130"/>
      <c r="AD665" s="130"/>
    </row>
    <row r="666" spans="1:30" ht="12.75">
      <c r="A666">
        <v>661</v>
      </c>
      <c r="X666" s="137"/>
      <c r="Y666" s="137"/>
      <c r="Z666" s="137"/>
      <c r="AB666" s="130"/>
      <c r="AC666" s="130"/>
      <c r="AD666" s="130"/>
    </row>
    <row r="667" spans="1:30" ht="12.75">
      <c r="A667">
        <v>662</v>
      </c>
      <c r="X667" s="137"/>
      <c r="Y667" s="137"/>
      <c r="Z667" s="137"/>
      <c r="AB667" s="130"/>
      <c r="AC667" s="130"/>
      <c r="AD667" s="130"/>
    </row>
    <row r="668" spans="1:30" ht="12.75">
      <c r="A668">
        <v>663</v>
      </c>
      <c r="X668" s="137"/>
      <c r="Y668" s="137"/>
      <c r="Z668" s="137"/>
      <c r="AB668" s="130"/>
      <c r="AC668" s="130"/>
      <c r="AD668" s="130"/>
    </row>
    <row r="669" spans="1:30" ht="12.75">
      <c r="A669">
        <v>664</v>
      </c>
      <c r="X669" s="137"/>
      <c r="Y669" s="137"/>
      <c r="Z669" s="137"/>
      <c r="AB669" s="130"/>
      <c r="AC669" s="130"/>
      <c r="AD669" s="130"/>
    </row>
    <row r="670" spans="1:30" ht="12.75">
      <c r="A670">
        <v>665</v>
      </c>
      <c r="X670" s="137"/>
      <c r="Y670" s="137"/>
      <c r="Z670" s="137"/>
      <c r="AB670" s="130"/>
      <c r="AC670" s="130"/>
      <c r="AD670" s="130"/>
    </row>
    <row r="671" spans="1:30" ht="12.75">
      <c r="A671">
        <v>666</v>
      </c>
      <c r="X671" s="137"/>
      <c r="Y671" s="137"/>
      <c r="Z671" s="137"/>
      <c r="AB671" s="130"/>
      <c r="AC671" s="130"/>
      <c r="AD671" s="130"/>
    </row>
    <row r="672" spans="1:30" ht="12.75">
      <c r="A672">
        <v>667</v>
      </c>
      <c r="X672" s="137"/>
      <c r="Y672" s="137"/>
      <c r="Z672" s="137"/>
      <c r="AB672" s="130"/>
      <c r="AC672" s="130"/>
      <c r="AD672" s="130"/>
    </row>
    <row r="673" spans="1:30" ht="12.75">
      <c r="A673">
        <v>668</v>
      </c>
      <c r="X673" s="137"/>
      <c r="Y673" s="137"/>
      <c r="Z673" s="137"/>
      <c r="AB673" s="130"/>
      <c r="AC673" s="130"/>
      <c r="AD673" s="130"/>
    </row>
    <row r="674" spans="1:30" ht="12.75">
      <c r="A674">
        <v>669</v>
      </c>
      <c r="X674" s="137"/>
      <c r="Y674" s="137"/>
      <c r="Z674" s="137"/>
      <c r="AB674" s="130"/>
      <c r="AC674" s="130"/>
      <c r="AD674" s="130"/>
    </row>
    <row r="675" spans="1:30" ht="12.75">
      <c r="A675">
        <v>670</v>
      </c>
      <c r="X675" s="137"/>
      <c r="Y675" s="137"/>
      <c r="Z675" s="137"/>
      <c r="AB675" s="130"/>
      <c r="AC675" s="130"/>
      <c r="AD675" s="130"/>
    </row>
    <row r="676" spans="1:30" ht="12.75">
      <c r="A676">
        <v>671</v>
      </c>
      <c r="X676" s="137"/>
      <c r="Y676" s="137"/>
      <c r="Z676" s="137"/>
      <c r="AB676" s="130"/>
      <c r="AC676" s="130"/>
      <c r="AD676" s="130"/>
    </row>
    <row r="677" spans="1:30" ht="12.75">
      <c r="A677">
        <v>672</v>
      </c>
      <c r="X677" s="137"/>
      <c r="Y677" s="137"/>
      <c r="Z677" s="137"/>
      <c r="AB677" s="130"/>
      <c r="AC677" s="130"/>
      <c r="AD677" s="130"/>
    </row>
    <row r="678" spans="1:30" ht="12.75">
      <c r="A678">
        <v>673</v>
      </c>
      <c r="X678" s="137"/>
      <c r="Y678" s="137"/>
      <c r="Z678" s="137"/>
      <c r="AB678" s="130"/>
      <c r="AC678" s="130"/>
      <c r="AD678" s="130"/>
    </row>
    <row r="679" spans="1:30" ht="12.75">
      <c r="A679">
        <v>674</v>
      </c>
      <c r="X679" s="137"/>
      <c r="Y679" s="137"/>
      <c r="Z679" s="137"/>
      <c r="AB679" s="130"/>
      <c r="AC679" s="130"/>
      <c r="AD679" s="130"/>
    </row>
    <row r="680" spans="1:30" ht="12.75">
      <c r="A680">
        <v>675</v>
      </c>
      <c r="X680" s="137"/>
      <c r="Y680" s="137"/>
      <c r="Z680" s="137"/>
      <c r="AB680" s="130"/>
      <c r="AC680" s="130"/>
      <c r="AD680" s="130"/>
    </row>
    <row r="681" spans="1:30" ht="12.75">
      <c r="A681">
        <v>676</v>
      </c>
      <c r="X681" s="137"/>
      <c r="Y681" s="137"/>
      <c r="Z681" s="137"/>
      <c r="AB681" s="130"/>
      <c r="AC681" s="130"/>
      <c r="AD681" s="130"/>
    </row>
    <row r="682" spans="1:30" ht="12.75">
      <c r="A682">
        <v>677</v>
      </c>
      <c r="X682" s="137"/>
      <c r="Y682" s="137"/>
      <c r="Z682" s="137"/>
      <c r="AB682" s="130"/>
      <c r="AC682" s="130"/>
      <c r="AD682" s="130"/>
    </row>
    <row r="683" spans="1:30" ht="12.75">
      <c r="A683">
        <v>678</v>
      </c>
      <c r="X683" s="137"/>
      <c r="Y683" s="137"/>
      <c r="Z683" s="137"/>
      <c r="AB683" s="130"/>
      <c r="AC683" s="130"/>
      <c r="AD683" s="130"/>
    </row>
    <row r="684" spans="1:30" ht="12.75">
      <c r="A684">
        <v>679</v>
      </c>
      <c r="X684" s="137"/>
      <c r="Y684" s="137"/>
      <c r="Z684" s="137"/>
      <c r="AB684" s="130"/>
      <c r="AC684" s="130"/>
      <c r="AD684" s="130"/>
    </row>
    <row r="685" spans="1:30" ht="12.75">
      <c r="A685">
        <v>680</v>
      </c>
      <c r="X685" s="137"/>
      <c r="Y685" s="137"/>
      <c r="Z685" s="137"/>
      <c r="AB685" s="130"/>
      <c r="AC685" s="130"/>
      <c r="AD685" s="130"/>
    </row>
    <row r="686" spans="1:30" ht="12.75">
      <c r="A686">
        <v>681</v>
      </c>
      <c r="X686" s="137"/>
      <c r="Y686" s="137"/>
      <c r="Z686" s="137"/>
      <c r="AB686" s="130"/>
      <c r="AC686" s="130"/>
      <c r="AD686" s="130"/>
    </row>
    <row r="687" spans="1:30" ht="12.75">
      <c r="A687">
        <v>682</v>
      </c>
      <c r="X687" s="137"/>
      <c r="Y687" s="137"/>
      <c r="Z687" s="137"/>
      <c r="AB687" s="130"/>
      <c r="AC687" s="130"/>
      <c r="AD687" s="130"/>
    </row>
    <row r="688" spans="1:30" ht="12.75">
      <c r="A688">
        <v>683</v>
      </c>
      <c r="X688" s="137"/>
      <c r="Y688" s="137"/>
      <c r="Z688" s="137"/>
      <c r="AB688" s="130"/>
      <c r="AC688" s="130"/>
      <c r="AD688" s="130"/>
    </row>
    <row r="689" spans="1:30" ht="12.75">
      <c r="A689">
        <v>684</v>
      </c>
      <c r="X689" s="137"/>
      <c r="Y689" s="137"/>
      <c r="Z689" s="137"/>
      <c r="AB689" s="130"/>
      <c r="AC689" s="130"/>
      <c r="AD689" s="130"/>
    </row>
    <row r="690" spans="1:30" ht="12.75">
      <c r="A690">
        <v>685</v>
      </c>
      <c r="X690" s="137"/>
      <c r="Y690" s="137"/>
      <c r="Z690" s="137"/>
      <c r="AB690" s="130"/>
      <c r="AC690" s="130"/>
      <c r="AD690" s="130"/>
    </row>
    <row r="691" spans="1:30" ht="12.75">
      <c r="A691">
        <v>686</v>
      </c>
      <c r="X691" s="137"/>
      <c r="Y691" s="137"/>
      <c r="Z691" s="137"/>
      <c r="AB691" s="130"/>
      <c r="AC691" s="130"/>
      <c r="AD691" s="130"/>
    </row>
    <row r="692" spans="1:30" ht="12.75">
      <c r="A692">
        <v>687</v>
      </c>
      <c r="X692" s="137"/>
      <c r="Y692" s="137"/>
      <c r="Z692" s="137"/>
      <c r="AB692" s="130"/>
      <c r="AC692" s="130"/>
      <c r="AD692" s="130"/>
    </row>
    <row r="693" spans="1:30" ht="12.75">
      <c r="A693">
        <v>688</v>
      </c>
      <c r="X693" s="137"/>
      <c r="Y693" s="137"/>
      <c r="Z693" s="137"/>
      <c r="AB693" s="130"/>
      <c r="AC693" s="130"/>
      <c r="AD693" s="130"/>
    </row>
    <row r="694" spans="1:30" ht="12.75">
      <c r="A694">
        <v>689</v>
      </c>
      <c r="X694" s="137"/>
      <c r="Y694" s="137"/>
      <c r="Z694" s="137"/>
      <c r="AB694" s="130"/>
      <c r="AC694" s="130"/>
      <c r="AD694" s="130"/>
    </row>
    <row r="695" spans="1:30" ht="12.75">
      <c r="A695">
        <v>690</v>
      </c>
      <c r="X695" s="137"/>
      <c r="Y695" s="137"/>
      <c r="Z695" s="137"/>
      <c r="AB695" s="130"/>
      <c r="AC695" s="130"/>
      <c r="AD695" s="130"/>
    </row>
    <row r="696" spans="1:30" ht="12.75">
      <c r="A696">
        <v>691</v>
      </c>
      <c r="X696" s="137"/>
      <c r="Y696" s="137"/>
      <c r="Z696" s="137"/>
      <c r="AB696" s="130"/>
      <c r="AC696" s="130"/>
      <c r="AD696" s="130"/>
    </row>
    <row r="697" spans="1:30" ht="12.75">
      <c r="A697">
        <v>692</v>
      </c>
      <c r="X697" s="137"/>
      <c r="Y697" s="137"/>
      <c r="Z697" s="137"/>
      <c r="AB697" s="130"/>
      <c r="AC697" s="130"/>
      <c r="AD697" s="130"/>
    </row>
    <row r="698" spans="1:30" ht="12.75">
      <c r="A698">
        <v>693</v>
      </c>
      <c r="X698" s="137"/>
      <c r="Y698" s="137"/>
      <c r="Z698" s="137"/>
      <c r="AB698" s="130"/>
      <c r="AC698" s="130"/>
      <c r="AD698" s="130"/>
    </row>
    <row r="699" spans="1:30" ht="12.75">
      <c r="A699">
        <v>694</v>
      </c>
      <c r="X699" s="137"/>
      <c r="Y699" s="137"/>
      <c r="Z699" s="137"/>
      <c r="AB699" s="130"/>
      <c r="AC699" s="130"/>
      <c r="AD699" s="130"/>
    </row>
    <row r="700" spans="1:30" ht="12.75">
      <c r="A700">
        <v>695</v>
      </c>
      <c r="X700" s="137"/>
      <c r="Y700" s="137"/>
      <c r="Z700" s="137"/>
      <c r="AB700" s="130"/>
      <c r="AC700" s="130"/>
      <c r="AD700" s="130"/>
    </row>
    <row r="701" spans="1:30" ht="12.75">
      <c r="A701">
        <v>696</v>
      </c>
      <c r="X701" s="137"/>
      <c r="Y701" s="137"/>
      <c r="Z701" s="137"/>
      <c r="AB701" s="130"/>
      <c r="AC701" s="130"/>
      <c r="AD701" s="130"/>
    </row>
    <row r="702" spans="1:30" ht="12.75">
      <c r="A702">
        <v>697</v>
      </c>
      <c r="X702" s="137"/>
      <c r="Y702" s="137"/>
      <c r="Z702" s="137"/>
      <c r="AB702" s="130"/>
      <c r="AC702" s="130"/>
      <c r="AD702" s="130"/>
    </row>
    <row r="703" spans="1:30" ht="12.75">
      <c r="A703">
        <v>698</v>
      </c>
      <c r="X703" s="137"/>
      <c r="Y703" s="137"/>
      <c r="Z703" s="137"/>
      <c r="AB703" s="130"/>
      <c r="AC703" s="130"/>
      <c r="AD703" s="130"/>
    </row>
    <row r="704" spans="1:30" ht="12.75">
      <c r="A704">
        <v>699</v>
      </c>
      <c r="X704" s="137"/>
      <c r="Y704" s="137"/>
      <c r="Z704" s="137"/>
      <c r="AB704" s="130"/>
      <c r="AC704" s="130"/>
      <c r="AD704" s="130"/>
    </row>
    <row r="705" spans="1:30" ht="12.75">
      <c r="A705">
        <v>700</v>
      </c>
      <c r="X705" s="137"/>
      <c r="Y705" s="137"/>
      <c r="Z705" s="137"/>
      <c r="AB705" s="130"/>
      <c r="AC705" s="130"/>
      <c r="AD705" s="130"/>
    </row>
    <row r="706" spans="1:30" ht="12.75">
      <c r="A706">
        <v>701</v>
      </c>
      <c r="X706" s="137"/>
      <c r="Y706" s="137"/>
      <c r="Z706" s="137"/>
      <c r="AB706" s="130"/>
      <c r="AC706" s="130"/>
      <c r="AD706" s="130"/>
    </row>
    <row r="707" spans="1:30" ht="12.75">
      <c r="A707">
        <v>702</v>
      </c>
      <c r="X707" s="137"/>
      <c r="Y707" s="137"/>
      <c r="Z707" s="137"/>
      <c r="AB707" s="130"/>
      <c r="AC707" s="130"/>
      <c r="AD707" s="130"/>
    </row>
    <row r="708" spans="1:30" ht="12.75">
      <c r="A708">
        <v>703</v>
      </c>
      <c r="X708" s="137"/>
      <c r="Y708" s="137"/>
      <c r="Z708" s="137"/>
      <c r="AB708" s="130"/>
      <c r="AC708" s="130"/>
      <c r="AD708" s="130"/>
    </row>
    <row r="709" spans="1:30" ht="12.75">
      <c r="A709">
        <v>704</v>
      </c>
      <c r="X709" s="137"/>
      <c r="Y709" s="137"/>
      <c r="Z709" s="137"/>
      <c r="AB709" s="130"/>
      <c r="AC709" s="130"/>
      <c r="AD709" s="130"/>
    </row>
    <row r="710" spans="1:30" ht="12.75">
      <c r="A710">
        <v>705</v>
      </c>
      <c r="X710" s="137"/>
      <c r="Y710" s="137"/>
      <c r="Z710" s="137"/>
      <c r="AB710" s="130"/>
      <c r="AC710" s="130"/>
      <c r="AD710" s="130"/>
    </row>
    <row r="711" spans="1:30" ht="12.75">
      <c r="A711">
        <v>706</v>
      </c>
      <c r="X711" s="137"/>
      <c r="Y711" s="137"/>
      <c r="Z711" s="137"/>
      <c r="AB711" s="130"/>
      <c r="AC711" s="130"/>
      <c r="AD711" s="130"/>
    </row>
    <row r="712" spans="1:30" ht="12.75">
      <c r="A712">
        <v>707</v>
      </c>
      <c r="X712" s="137"/>
      <c r="Y712" s="137"/>
      <c r="Z712" s="137"/>
      <c r="AB712" s="130"/>
      <c r="AC712" s="130"/>
      <c r="AD712" s="130"/>
    </row>
    <row r="713" spans="1:30" ht="12.75">
      <c r="A713">
        <v>708</v>
      </c>
      <c r="X713" s="137"/>
      <c r="Y713" s="137"/>
      <c r="Z713" s="137"/>
      <c r="AB713" s="130"/>
      <c r="AC713" s="130"/>
      <c r="AD713" s="130"/>
    </row>
    <row r="714" spans="1:30" ht="12.75">
      <c r="A714">
        <v>709</v>
      </c>
      <c r="X714" s="137"/>
      <c r="Y714" s="137"/>
      <c r="Z714" s="137"/>
      <c r="AB714" s="130"/>
      <c r="AC714" s="130"/>
      <c r="AD714" s="130"/>
    </row>
    <row r="715" spans="1:30" ht="12.75">
      <c r="A715">
        <v>710</v>
      </c>
      <c r="X715" s="137"/>
      <c r="Y715" s="137"/>
      <c r="Z715" s="137"/>
      <c r="AB715" s="130"/>
      <c r="AC715" s="130"/>
      <c r="AD715" s="130"/>
    </row>
    <row r="716" spans="1:30" ht="12.75">
      <c r="A716">
        <v>711</v>
      </c>
      <c r="X716" s="137"/>
      <c r="Y716" s="137"/>
      <c r="Z716" s="137"/>
      <c r="AB716" s="130"/>
      <c r="AC716" s="130"/>
      <c r="AD716" s="130"/>
    </row>
    <row r="717" spans="1:30" ht="12.75">
      <c r="A717">
        <v>712</v>
      </c>
      <c r="X717" s="137"/>
      <c r="Y717" s="137"/>
      <c r="Z717" s="137"/>
      <c r="AB717" s="130"/>
      <c r="AC717" s="130"/>
      <c r="AD717" s="130"/>
    </row>
    <row r="718" spans="1:30" ht="12.75">
      <c r="A718">
        <v>713</v>
      </c>
      <c r="X718" s="137"/>
      <c r="Y718" s="137"/>
      <c r="Z718" s="137"/>
      <c r="AB718" s="130"/>
      <c r="AC718" s="130"/>
      <c r="AD718" s="130"/>
    </row>
    <row r="719" spans="1:30" ht="12.75">
      <c r="A719">
        <v>714</v>
      </c>
      <c r="X719" s="137"/>
      <c r="Y719" s="137"/>
      <c r="Z719" s="137"/>
      <c r="AB719" s="130"/>
      <c r="AC719" s="130"/>
      <c r="AD719" s="130"/>
    </row>
    <row r="720" spans="1:30" ht="12.75">
      <c r="A720">
        <v>715</v>
      </c>
      <c r="X720" s="137"/>
      <c r="Y720" s="137"/>
      <c r="Z720" s="137"/>
      <c r="AB720" s="130"/>
      <c r="AC720" s="130"/>
      <c r="AD720" s="130"/>
    </row>
    <row r="721" spans="1:30" ht="12.75">
      <c r="A721">
        <v>716</v>
      </c>
      <c r="X721" s="137"/>
      <c r="Y721" s="137"/>
      <c r="Z721" s="137"/>
      <c r="AB721" s="130"/>
      <c r="AC721" s="130"/>
      <c r="AD721" s="130"/>
    </row>
    <row r="722" spans="1:30" ht="12.75">
      <c r="A722">
        <v>717</v>
      </c>
      <c r="X722" s="137"/>
      <c r="Y722" s="137"/>
      <c r="Z722" s="137"/>
      <c r="AB722" s="130"/>
      <c r="AC722" s="130"/>
      <c r="AD722" s="130"/>
    </row>
    <row r="723" spans="1:30" ht="12.75">
      <c r="A723">
        <v>718</v>
      </c>
      <c r="X723" s="137"/>
      <c r="Y723" s="137"/>
      <c r="Z723" s="137"/>
      <c r="AB723" s="130"/>
      <c r="AC723" s="130"/>
      <c r="AD723" s="130"/>
    </row>
    <row r="724" spans="1:30" ht="12.75">
      <c r="A724">
        <v>719</v>
      </c>
      <c r="X724" s="137"/>
      <c r="Y724" s="137"/>
      <c r="Z724" s="137"/>
      <c r="AB724" s="130"/>
      <c r="AC724" s="130"/>
      <c r="AD724" s="130"/>
    </row>
    <row r="725" spans="1:30" ht="12.75">
      <c r="A725">
        <v>720</v>
      </c>
      <c r="X725" s="137"/>
      <c r="Y725" s="137"/>
      <c r="Z725" s="137"/>
      <c r="AB725" s="130"/>
      <c r="AC725" s="130"/>
      <c r="AD725" s="130"/>
    </row>
    <row r="726" spans="1:30" ht="12.75">
      <c r="A726">
        <v>721</v>
      </c>
      <c r="X726" s="137"/>
      <c r="Y726" s="137"/>
      <c r="Z726" s="137"/>
      <c r="AB726" s="130"/>
      <c r="AC726" s="130"/>
      <c r="AD726" s="130"/>
    </row>
    <row r="727" spans="1:30" ht="12.75">
      <c r="A727">
        <v>722</v>
      </c>
      <c r="X727" s="137"/>
      <c r="Y727" s="137"/>
      <c r="Z727" s="137"/>
      <c r="AB727" s="130"/>
      <c r="AC727" s="130"/>
      <c r="AD727" s="130"/>
    </row>
    <row r="728" spans="1:30" ht="12.75">
      <c r="A728">
        <v>723</v>
      </c>
      <c r="X728" s="137"/>
      <c r="Y728" s="137"/>
      <c r="Z728" s="137"/>
      <c r="AB728" s="130"/>
      <c r="AC728" s="130"/>
      <c r="AD728" s="130"/>
    </row>
    <row r="729" spans="1:30" ht="12.75">
      <c r="A729">
        <v>724</v>
      </c>
      <c r="X729" s="137"/>
      <c r="Y729" s="137"/>
      <c r="Z729" s="137"/>
      <c r="AB729" s="130"/>
      <c r="AC729" s="130"/>
      <c r="AD729" s="130"/>
    </row>
    <row r="730" spans="1:30" ht="12.75">
      <c r="A730">
        <v>725</v>
      </c>
      <c r="X730" s="137"/>
      <c r="Y730" s="137"/>
      <c r="Z730" s="137"/>
      <c r="AB730" s="130"/>
      <c r="AC730" s="130"/>
      <c r="AD730" s="130"/>
    </row>
    <row r="731" spans="1:30" ht="12.75">
      <c r="A731">
        <v>726</v>
      </c>
      <c r="X731" s="137"/>
      <c r="Y731" s="137"/>
      <c r="Z731" s="137"/>
      <c r="AB731" s="130"/>
      <c r="AC731" s="130"/>
      <c r="AD731" s="130"/>
    </row>
    <row r="732" spans="1:30" ht="12.75">
      <c r="A732">
        <v>727</v>
      </c>
      <c r="X732" s="137"/>
      <c r="Y732" s="137"/>
      <c r="Z732" s="137"/>
      <c r="AB732" s="130"/>
      <c r="AC732" s="130"/>
      <c r="AD732" s="130"/>
    </row>
    <row r="733" spans="1:30" ht="12.75">
      <c r="A733">
        <v>728</v>
      </c>
      <c r="X733" s="137"/>
      <c r="Y733" s="137"/>
      <c r="Z733" s="137"/>
      <c r="AB733" s="130"/>
      <c r="AC733" s="130"/>
      <c r="AD733" s="130"/>
    </row>
    <row r="734" spans="1:30" ht="12.75">
      <c r="A734">
        <v>729</v>
      </c>
      <c r="X734" s="137"/>
      <c r="Y734" s="137"/>
      <c r="Z734" s="137"/>
      <c r="AB734" s="130"/>
      <c r="AC734" s="130"/>
      <c r="AD734" s="130"/>
    </row>
    <row r="735" spans="1:30" ht="12.75">
      <c r="A735">
        <v>730</v>
      </c>
      <c r="X735" s="137"/>
      <c r="Y735" s="137"/>
      <c r="Z735" s="137"/>
      <c r="AB735" s="130"/>
      <c r="AC735" s="130"/>
      <c r="AD735" s="130"/>
    </row>
    <row r="736" spans="1:30" ht="12.75">
      <c r="A736">
        <v>731</v>
      </c>
      <c r="X736" s="137"/>
      <c r="Y736" s="137"/>
      <c r="Z736" s="137"/>
      <c r="AB736" s="130"/>
      <c r="AC736" s="130"/>
      <c r="AD736" s="130"/>
    </row>
    <row r="737" spans="1:30" ht="12.75">
      <c r="A737">
        <v>732</v>
      </c>
      <c r="X737" s="137"/>
      <c r="Y737" s="137"/>
      <c r="Z737" s="137"/>
      <c r="AB737" s="130"/>
      <c r="AC737" s="130"/>
      <c r="AD737" s="130"/>
    </row>
    <row r="738" spans="1:30" ht="12.75">
      <c r="A738">
        <v>733</v>
      </c>
      <c r="X738" s="137"/>
      <c r="Y738" s="137"/>
      <c r="Z738" s="137"/>
      <c r="AB738" s="130"/>
      <c r="AC738" s="130"/>
      <c r="AD738" s="130"/>
    </row>
    <row r="739" spans="1:30" ht="12.75">
      <c r="A739">
        <v>734</v>
      </c>
      <c r="X739" s="137"/>
      <c r="Y739" s="137"/>
      <c r="Z739" s="137"/>
      <c r="AB739" s="130"/>
      <c r="AC739" s="130"/>
      <c r="AD739" s="130"/>
    </row>
    <row r="740" spans="1:30" ht="12.75">
      <c r="A740">
        <v>735</v>
      </c>
      <c r="X740" s="137"/>
      <c r="Y740" s="137"/>
      <c r="Z740" s="137"/>
      <c r="AB740" s="130"/>
      <c r="AC740" s="130"/>
      <c r="AD740" s="130"/>
    </row>
    <row r="741" spans="1:30" ht="12.75">
      <c r="A741">
        <v>736</v>
      </c>
      <c r="X741" s="137"/>
      <c r="Y741" s="137"/>
      <c r="Z741" s="137"/>
      <c r="AB741" s="130"/>
      <c r="AC741" s="130"/>
      <c r="AD741" s="130"/>
    </row>
    <row r="742" spans="1:30" ht="12.75">
      <c r="A742">
        <v>737</v>
      </c>
      <c r="X742" s="137"/>
      <c r="Y742" s="137"/>
      <c r="Z742" s="137"/>
      <c r="AB742" s="130"/>
      <c r="AC742" s="130"/>
      <c r="AD742" s="130"/>
    </row>
    <row r="743" spans="1:30" ht="12.75">
      <c r="A743">
        <v>738</v>
      </c>
      <c r="X743" s="137"/>
      <c r="Y743" s="137"/>
      <c r="Z743" s="137"/>
      <c r="AB743" s="130"/>
      <c r="AC743" s="130"/>
      <c r="AD743" s="130"/>
    </row>
    <row r="744" spans="1:30" ht="12.75">
      <c r="A744">
        <v>739</v>
      </c>
      <c r="X744" s="137"/>
      <c r="Y744" s="137"/>
      <c r="Z744" s="137"/>
      <c r="AB744" s="130"/>
      <c r="AC744" s="130"/>
      <c r="AD744" s="130"/>
    </row>
    <row r="745" spans="1:30" ht="12.75">
      <c r="A745">
        <v>740</v>
      </c>
      <c r="X745" s="137"/>
      <c r="Y745" s="137"/>
      <c r="Z745" s="137"/>
      <c r="AB745" s="130"/>
      <c r="AC745" s="130"/>
      <c r="AD745" s="130"/>
    </row>
    <row r="746" spans="1:30" ht="12.75">
      <c r="A746">
        <v>741</v>
      </c>
      <c r="X746" s="137"/>
      <c r="Y746" s="137"/>
      <c r="Z746" s="137"/>
      <c r="AB746" s="130"/>
      <c r="AC746" s="130"/>
      <c r="AD746" s="130"/>
    </row>
    <row r="747" spans="1:30" ht="12.75">
      <c r="A747">
        <v>742</v>
      </c>
      <c r="X747" s="137"/>
      <c r="Y747" s="137"/>
      <c r="Z747" s="137"/>
      <c r="AB747" s="130"/>
      <c r="AC747" s="130"/>
      <c r="AD747" s="130"/>
    </row>
    <row r="748" spans="1:30" ht="12.75">
      <c r="A748">
        <v>743</v>
      </c>
      <c r="X748" s="137"/>
      <c r="Y748" s="137"/>
      <c r="Z748" s="137"/>
      <c r="AB748" s="130"/>
      <c r="AC748" s="130"/>
      <c r="AD748" s="130"/>
    </row>
    <row r="749" spans="1:30" ht="12.75">
      <c r="A749">
        <v>744</v>
      </c>
      <c r="X749" s="137"/>
      <c r="Y749" s="137"/>
      <c r="Z749" s="137"/>
      <c r="AB749" s="130"/>
      <c r="AC749" s="130"/>
      <c r="AD749" s="130"/>
    </row>
    <row r="750" spans="1:30" ht="12.75">
      <c r="A750">
        <v>745</v>
      </c>
      <c r="X750" s="137"/>
      <c r="Y750" s="137"/>
      <c r="Z750" s="137"/>
      <c r="AB750" s="130"/>
      <c r="AC750" s="130"/>
      <c r="AD750" s="130"/>
    </row>
    <row r="751" spans="1:30" ht="12.75">
      <c r="A751">
        <v>746</v>
      </c>
      <c r="X751" s="137"/>
      <c r="Y751" s="137"/>
      <c r="Z751" s="137"/>
      <c r="AB751" s="130"/>
      <c r="AC751" s="130"/>
      <c r="AD751" s="130"/>
    </row>
    <row r="752" spans="1:30" ht="12.75">
      <c r="A752">
        <v>747</v>
      </c>
      <c r="X752" s="137"/>
      <c r="Y752" s="137"/>
      <c r="Z752" s="137"/>
      <c r="AB752" s="130"/>
      <c r="AC752" s="130"/>
      <c r="AD752" s="130"/>
    </row>
    <row r="753" spans="1:30" ht="12.75">
      <c r="A753">
        <v>748</v>
      </c>
      <c r="X753" s="137"/>
      <c r="Y753" s="137"/>
      <c r="Z753" s="137"/>
      <c r="AB753" s="130"/>
      <c r="AC753" s="130"/>
      <c r="AD753" s="130"/>
    </row>
    <row r="754" spans="1:30" ht="12.75">
      <c r="A754">
        <v>749</v>
      </c>
      <c r="X754" s="137"/>
      <c r="Y754" s="137"/>
      <c r="Z754" s="137"/>
      <c r="AB754" s="130"/>
      <c r="AC754" s="130"/>
      <c r="AD754" s="130"/>
    </row>
    <row r="755" spans="1:30" ht="12.75">
      <c r="A755">
        <v>750</v>
      </c>
      <c r="X755" s="137"/>
      <c r="Y755" s="137"/>
      <c r="Z755" s="137"/>
      <c r="AB755" s="130"/>
      <c r="AC755" s="130"/>
      <c r="AD755" s="130"/>
    </row>
    <row r="756" spans="1:30" ht="12.75">
      <c r="A756">
        <v>751</v>
      </c>
      <c r="X756" s="137"/>
      <c r="Y756" s="137"/>
      <c r="Z756" s="137"/>
      <c r="AB756" s="130"/>
      <c r="AC756" s="130"/>
      <c r="AD756" s="130"/>
    </row>
    <row r="757" spans="1:30" ht="12.75">
      <c r="A757">
        <v>752</v>
      </c>
      <c r="X757" s="137"/>
      <c r="Y757" s="137"/>
      <c r="Z757" s="137"/>
      <c r="AB757" s="130"/>
      <c r="AC757" s="130"/>
      <c r="AD757" s="130"/>
    </row>
    <row r="758" spans="1:30" ht="12.75">
      <c r="A758">
        <v>753</v>
      </c>
      <c r="X758" s="137"/>
      <c r="Y758" s="137"/>
      <c r="Z758" s="137"/>
      <c r="AB758" s="130"/>
      <c r="AC758" s="130"/>
      <c r="AD758" s="130"/>
    </row>
    <row r="759" spans="1:30" ht="12.75">
      <c r="A759">
        <v>754</v>
      </c>
      <c r="X759" s="137"/>
      <c r="Y759" s="137"/>
      <c r="Z759" s="137"/>
      <c r="AB759" s="130"/>
      <c r="AC759" s="130"/>
      <c r="AD759" s="130"/>
    </row>
    <row r="760" spans="1:30" ht="12.75">
      <c r="A760">
        <v>755</v>
      </c>
      <c r="X760" s="137"/>
      <c r="Y760" s="137"/>
      <c r="Z760" s="137"/>
      <c r="AB760" s="130"/>
      <c r="AC760" s="130"/>
      <c r="AD760" s="130"/>
    </row>
    <row r="761" spans="1:30" ht="12.75">
      <c r="A761">
        <v>756</v>
      </c>
      <c r="X761" s="137"/>
      <c r="Y761" s="137"/>
      <c r="Z761" s="137"/>
      <c r="AB761" s="130"/>
      <c r="AC761" s="130"/>
      <c r="AD761" s="130"/>
    </row>
    <row r="762" spans="1:30" ht="12.75">
      <c r="A762">
        <v>757</v>
      </c>
      <c r="X762" s="137"/>
      <c r="Y762" s="137"/>
      <c r="Z762" s="137"/>
      <c r="AB762" s="130"/>
      <c r="AC762" s="130"/>
      <c r="AD762" s="130"/>
    </row>
    <row r="763" spans="1:30" ht="12.75">
      <c r="A763">
        <v>758</v>
      </c>
      <c r="X763" s="137"/>
      <c r="Y763" s="137"/>
      <c r="Z763" s="137"/>
      <c r="AB763" s="130"/>
      <c r="AC763" s="130"/>
      <c r="AD763" s="130"/>
    </row>
    <row r="764" spans="1:30" ht="12.75">
      <c r="A764">
        <v>759</v>
      </c>
      <c r="X764" s="137"/>
      <c r="Y764" s="137"/>
      <c r="Z764" s="137"/>
      <c r="AB764" s="130"/>
      <c r="AC764" s="130"/>
      <c r="AD764" s="130"/>
    </row>
    <row r="765" spans="1:30" ht="12.75">
      <c r="A765">
        <v>760</v>
      </c>
      <c r="X765" s="137"/>
      <c r="Y765" s="137"/>
      <c r="Z765" s="137"/>
      <c r="AB765" s="130"/>
      <c r="AC765" s="130"/>
      <c r="AD765" s="130"/>
    </row>
    <row r="766" spans="1:30" ht="12.75">
      <c r="A766">
        <v>761</v>
      </c>
      <c r="X766" s="137"/>
      <c r="Y766" s="137"/>
      <c r="Z766" s="137"/>
      <c r="AB766" s="130"/>
      <c r="AC766" s="130"/>
      <c r="AD766" s="130"/>
    </row>
    <row r="767" spans="1:30" ht="12.75">
      <c r="A767">
        <v>762</v>
      </c>
      <c r="X767" s="137"/>
      <c r="Y767" s="137"/>
      <c r="Z767" s="137"/>
      <c r="AB767" s="130"/>
      <c r="AC767" s="130"/>
      <c r="AD767" s="130"/>
    </row>
    <row r="768" spans="1:30" ht="12.75">
      <c r="A768">
        <v>763</v>
      </c>
      <c r="X768" s="137"/>
      <c r="Y768" s="137"/>
      <c r="Z768" s="137"/>
      <c r="AB768" s="130"/>
      <c r="AC768" s="130"/>
      <c r="AD768" s="130"/>
    </row>
    <row r="769" spans="1:30" ht="12.75">
      <c r="A769">
        <v>764</v>
      </c>
      <c r="X769" s="137"/>
      <c r="Y769" s="137"/>
      <c r="Z769" s="137"/>
      <c r="AB769" s="130"/>
      <c r="AC769" s="130"/>
      <c r="AD769" s="130"/>
    </row>
    <row r="770" spans="1:30" ht="12.75">
      <c r="A770">
        <v>765</v>
      </c>
      <c r="X770" s="137"/>
      <c r="Y770" s="137"/>
      <c r="Z770" s="137"/>
      <c r="AB770" s="130"/>
      <c r="AC770" s="130"/>
      <c r="AD770" s="130"/>
    </row>
    <row r="771" spans="1:30" ht="12.75">
      <c r="A771">
        <v>766</v>
      </c>
      <c r="X771" s="137"/>
      <c r="Y771" s="137"/>
      <c r="Z771" s="137"/>
      <c r="AB771" s="130"/>
      <c r="AC771" s="130"/>
      <c r="AD771" s="130"/>
    </row>
    <row r="772" spans="1:30" ht="12.75">
      <c r="A772">
        <v>767</v>
      </c>
      <c r="X772" s="137"/>
      <c r="Y772" s="137"/>
      <c r="Z772" s="137"/>
      <c r="AB772" s="130"/>
      <c r="AC772" s="130"/>
      <c r="AD772" s="130"/>
    </row>
    <row r="773" spans="1:30" ht="12.75">
      <c r="A773">
        <v>768</v>
      </c>
      <c r="X773" s="137"/>
      <c r="Y773" s="137"/>
      <c r="Z773" s="137"/>
      <c r="AB773" s="130"/>
      <c r="AC773" s="130"/>
      <c r="AD773" s="130"/>
    </row>
    <row r="774" spans="1:30" ht="12.75">
      <c r="A774">
        <v>769</v>
      </c>
      <c r="X774" s="137"/>
      <c r="Y774" s="137"/>
      <c r="Z774" s="137"/>
      <c r="AB774" s="130"/>
      <c r="AC774" s="130"/>
      <c r="AD774" s="130"/>
    </row>
    <row r="775" spans="1:30" ht="12.75">
      <c r="A775">
        <v>770</v>
      </c>
      <c r="X775" s="137"/>
      <c r="Y775" s="137"/>
      <c r="Z775" s="137"/>
      <c r="AB775" s="130"/>
      <c r="AC775" s="130"/>
      <c r="AD775" s="130"/>
    </row>
    <row r="776" spans="1:30" ht="12.75">
      <c r="A776">
        <v>771</v>
      </c>
      <c r="X776" s="137"/>
      <c r="Y776" s="137"/>
      <c r="Z776" s="137"/>
      <c r="AB776" s="130"/>
      <c r="AC776" s="130"/>
      <c r="AD776" s="130"/>
    </row>
    <row r="777" spans="1:30" ht="12.75">
      <c r="A777">
        <v>772</v>
      </c>
      <c r="X777" s="137"/>
      <c r="Y777" s="137"/>
      <c r="Z777" s="137"/>
      <c r="AB777" s="130"/>
      <c r="AC777" s="130"/>
      <c r="AD777" s="130"/>
    </row>
    <row r="778" spans="1:30" ht="12.75">
      <c r="A778">
        <v>773</v>
      </c>
      <c r="X778" s="137"/>
      <c r="Y778" s="137"/>
      <c r="Z778" s="137"/>
      <c r="AB778" s="130"/>
      <c r="AC778" s="130"/>
      <c r="AD778" s="130"/>
    </row>
    <row r="779" spans="1:30" ht="12.75">
      <c r="A779">
        <v>774</v>
      </c>
      <c r="X779" s="137"/>
      <c r="Y779" s="137"/>
      <c r="Z779" s="137"/>
      <c r="AB779" s="130"/>
      <c r="AC779" s="130"/>
      <c r="AD779" s="130"/>
    </row>
    <row r="780" spans="1:30" ht="12.75">
      <c r="A780">
        <v>775</v>
      </c>
      <c r="X780" s="137"/>
      <c r="Y780" s="137"/>
      <c r="Z780" s="137"/>
      <c r="AB780" s="130"/>
      <c r="AC780" s="130"/>
      <c r="AD780" s="130"/>
    </row>
    <row r="781" spans="1:30" ht="12.75">
      <c r="A781">
        <v>776</v>
      </c>
      <c r="X781" s="137"/>
      <c r="Y781" s="137"/>
      <c r="Z781" s="137"/>
      <c r="AB781" s="130"/>
      <c r="AC781" s="130"/>
      <c r="AD781" s="130"/>
    </row>
    <row r="782" spans="1:30" ht="12.75">
      <c r="A782">
        <v>777</v>
      </c>
      <c r="X782" s="137"/>
      <c r="Y782" s="137"/>
      <c r="Z782" s="137"/>
      <c r="AB782" s="130"/>
      <c r="AC782" s="130"/>
      <c r="AD782" s="130"/>
    </row>
    <row r="783" spans="1:30" ht="12.75">
      <c r="A783">
        <v>778</v>
      </c>
      <c r="X783" s="137"/>
      <c r="Y783" s="137"/>
      <c r="Z783" s="137"/>
      <c r="AB783" s="130"/>
      <c r="AC783" s="130"/>
      <c r="AD783" s="130"/>
    </row>
    <row r="784" spans="1:30" ht="12.75">
      <c r="A784">
        <v>779</v>
      </c>
      <c r="X784" s="137"/>
      <c r="Y784" s="137"/>
      <c r="Z784" s="137"/>
      <c r="AB784" s="130"/>
      <c r="AC784" s="130"/>
      <c r="AD784" s="130"/>
    </row>
    <row r="785" spans="1:30" ht="12.75">
      <c r="A785">
        <v>780</v>
      </c>
      <c r="X785" s="137"/>
      <c r="Y785" s="137"/>
      <c r="Z785" s="137"/>
      <c r="AB785" s="130"/>
      <c r="AC785" s="130"/>
      <c r="AD785" s="130"/>
    </row>
    <row r="786" spans="1:30" ht="12.75">
      <c r="A786">
        <v>781</v>
      </c>
      <c r="X786" s="137"/>
      <c r="Y786" s="137"/>
      <c r="Z786" s="137"/>
      <c r="AB786" s="130"/>
      <c r="AC786" s="130"/>
      <c r="AD786" s="130"/>
    </row>
    <row r="787" spans="1:30" ht="12.75">
      <c r="A787">
        <v>782</v>
      </c>
      <c r="X787" s="137"/>
      <c r="Y787" s="137"/>
      <c r="Z787" s="137"/>
      <c r="AB787" s="130"/>
      <c r="AC787" s="130"/>
      <c r="AD787" s="130"/>
    </row>
    <row r="788" spans="1:30" ht="12.75">
      <c r="A788">
        <v>783</v>
      </c>
      <c r="X788" s="137"/>
      <c r="Y788" s="137"/>
      <c r="Z788" s="137"/>
      <c r="AB788" s="130"/>
      <c r="AC788" s="130"/>
      <c r="AD788" s="130"/>
    </row>
    <row r="789" spans="1:30" ht="12.75">
      <c r="A789">
        <v>784</v>
      </c>
      <c r="X789" s="137"/>
      <c r="Y789" s="137"/>
      <c r="Z789" s="137"/>
      <c r="AB789" s="130"/>
      <c r="AC789" s="130"/>
      <c r="AD789" s="130"/>
    </row>
    <row r="790" spans="1:30" ht="12.75">
      <c r="A790">
        <v>785</v>
      </c>
      <c r="X790" s="137"/>
      <c r="Y790" s="137"/>
      <c r="Z790" s="137"/>
      <c r="AB790" s="130"/>
      <c r="AC790" s="130"/>
      <c r="AD790" s="130"/>
    </row>
    <row r="791" spans="1:30" ht="12.75">
      <c r="A791">
        <v>786</v>
      </c>
      <c r="X791" s="137"/>
      <c r="Y791" s="137"/>
      <c r="Z791" s="137"/>
      <c r="AB791" s="130"/>
      <c r="AC791" s="130"/>
      <c r="AD791" s="130"/>
    </row>
    <row r="792" spans="1:30" ht="12.75">
      <c r="A792">
        <v>787</v>
      </c>
      <c r="X792" s="137"/>
      <c r="Y792" s="137"/>
      <c r="Z792" s="137"/>
      <c r="AB792" s="130"/>
      <c r="AC792" s="130"/>
      <c r="AD792" s="130"/>
    </row>
    <row r="793" spans="1:30" ht="12.75">
      <c r="A793">
        <v>788</v>
      </c>
      <c r="X793" s="137"/>
      <c r="Y793" s="137"/>
      <c r="Z793" s="137"/>
      <c r="AB793" s="130"/>
      <c r="AC793" s="130"/>
      <c r="AD793" s="130"/>
    </row>
    <row r="794" spans="1:30" ht="12.75">
      <c r="A794">
        <v>789</v>
      </c>
      <c r="X794" s="137"/>
      <c r="Y794" s="137"/>
      <c r="Z794" s="137"/>
      <c r="AB794" s="130"/>
      <c r="AC794" s="130"/>
      <c r="AD794" s="130"/>
    </row>
    <row r="795" spans="1:30" ht="12.75">
      <c r="A795">
        <v>790</v>
      </c>
      <c r="X795" s="137"/>
      <c r="Y795" s="137"/>
      <c r="Z795" s="137"/>
      <c r="AB795" s="130"/>
      <c r="AC795" s="130"/>
      <c r="AD795" s="130"/>
    </row>
    <row r="796" spans="1:30" ht="12.75">
      <c r="A796">
        <v>791</v>
      </c>
      <c r="X796" s="137"/>
      <c r="Y796" s="137"/>
      <c r="Z796" s="137"/>
      <c r="AB796" s="130"/>
      <c r="AC796" s="130"/>
      <c r="AD796" s="130"/>
    </row>
    <row r="797" spans="1:30" ht="12.75">
      <c r="A797">
        <v>792</v>
      </c>
      <c r="X797" s="137"/>
      <c r="Y797" s="137"/>
      <c r="Z797" s="137"/>
      <c r="AB797" s="130"/>
      <c r="AC797" s="130"/>
      <c r="AD797" s="130"/>
    </row>
    <row r="798" spans="1:30" ht="12.75">
      <c r="A798">
        <v>793</v>
      </c>
      <c r="X798" s="137"/>
      <c r="Y798" s="137"/>
      <c r="Z798" s="137"/>
      <c r="AB798" s="130"/>
      <c r="AC798" s="130"/>
      <c r="AD798" s="130"/>
    </row>
    <row r="799" spans="1:30" ht="12.75">
      <c r="A799">
        <v>794</v>
      </c>
      <c r="X799" s="137"/>
      <c r="Y799" s="137"/>
      <c r="Z799" s="137"/>
      <c r="AB799" s="130"/>
      <c r="AC799" s="130"/>
      <c r="AD799" s="130"/>
    </row>
    <row r="800" spans="1:30" ht="12.75">
      <c r="A800">
        <v>795</v>
      </c>
      <c r="X800" s="137"/>
      <c r="Y800" s="137"/>
      <c r="Z800" s="137"/>
      <c r="AB800" s="130"/>
      <c r="AC800" s="130"/>
      <c r="AD800" s="130"/>
    </row>
    <row r="801" spans="1:30" ht="12.75">
      <c r="A801">
        <v>796</v>
      </c>
      <c r="X801" s="137"/>
      <c r="Y801" s="137"/>
      <c r="Z801" s="137"/>
      <c r="AB801" s="130"/>
      <c r="AC801" s="130"/>
      <c r="AD801" s="130"/>
    </row>
    <row r="802" spans="1:30" ht="12.75">
      <c r="A802">
        <v>797</v>
      </c>
      <c r="X802" s="137"/>
      <c r="Y802" s="137"/>
      <c r="Z802" s="137"/>
      <c r="AB802" s="130"/>
      <c r="AC802" s="130"/>
      <c r="AD802" s="130"/>
    </row>
    <row r="803" spans="1:30" ht="12.75">
      <c r="A803">
        <v>798</v>
      </c>
      <c r="X803" s="137"/>
      <c r="Y803" s="137"/>
      <c r="Z803" s="137"/>
      <c r="AB803" s="130"/>
      <c r="AC803" s="130"/>
      <c r="AD803" s="130"/>
    </row>
    <row r="804" spans="1:30" ht="12.75">
      <c r="A804">
        <v>799</v>
      </c>
      <c r="X804" s="137"/>
      <c r="Y804" s="137"/>
      <c r="Z804" s="137"/>
      <c r="AB804" s="130"/>
      <c r="AC804" s="130"/>
      <c r="AD804" s="130"/>
    </row>
    <row r="805" spans="1:30" ht="12.75">
      <c r="A805">
        <v>800</v>
      </c>
      <c r="X805" s="137"/>
      <c r="Y805" s="137"/>
      <c r="Z805" s="137"/>
      <c r="AB805" s="130"/>
      <c r="AC805" s="130"/>
      <c r="AD805" s="130"/>
    </row>
    <row r="806" spans="1:30" ht="12.75">
      <c r="A806">
        <v>801</v>
      </c>
      <c r="X806" s="137"/>
      <c r="Y806" s="137"/>
      <c r="Z806" s="137"/>
      <c r="AB806" s="130"/>
      <c r="AC806" s="130"/>
      <c r="AD806" s="130"/>
    </row>
    <row r="807" spans="1:30" ht="12.75">
      <c r="A807">
        <v>802</v>
      </c>
      <c r="X807" s="137"/>
      <c r="Y807" s="137"/>
      <c r="Z807" s="137"/>
      <c r="AB807" s="130"/>
      <c r="AC807" s="130"/>
      <c r="AD807" s="130"/>
    </row>
    <row r="808" spans="1:30" ht="12.75">
      <c r="A808">
        <v>803</v>
      </c>
      <c r="X808" s="137"/>
      <c r="Y808" s="137"/>
      <c r="Z808" s="137"/>
      <c r="AB808" s="130"/>
      <c r="AC808" s="130"/>
      <c r="AD808" s="130"/>
    </row>
    <row r="809" spans="1:30" ht="12.75">
      <c r="A809">
        <v>804</v>
      </c>
      <c r="X809" s="137"/>
      <c r="Y809" s="137"/>
      <c r="Z809" s="137"/>
      <c r="AB809" s="130"/>
      <c r="AC809" s="130"/>
      <c r="AD809" s="130"/>
    </row>
    <row r="810" spans="1:30" ht="12.75">
      <c r="A810">
        <v>805</v>
      </c>
      <c r="X810" s="137"/>
      <c r="Y810" s="137"/>
      <c r="Z810" s="137"/>
      <c r="AB810" s="130"/>
      <c r="AC810" s="130"/>
      <c r="AD810" s="130"/>
    </row>
    <row r="811" spans="1:30" ht="12.75">
      <c r="A811">
        <v>806</v>
      </c>
      <c r="X811" s="137"/>
      <c r="Y811" s="137"/>
      <c r="Z811" s="137"/>
      <c r="AB811" s="130"/>
      <c r="AC811" s="130"/>
      <c r="AD811" s="130"/>
    </row>
    <row r="812" spans="1:30" ht="12.75">
      <c r="A812">
        <v>807</v>
      </c>
      <c r="X812" s="137"/>
      <c r="Y812" s="137"/>
      <c r="Z812" s="137"/>
      <c r="AB812" s="130"/>
      <c r="AC812" s="130"/>
      <c r="AD812" s="130"/>
    </row>
    <row r="813" spans="1:30" ht="12.75">
      <c r="A813">
        <v>808</v>
      </c>
      <c r="X813" s="137"/>
      <c r="Y813" s="137"/>
      <c r="Z813" s="137"/>
      <c r="AB813" s="130"/>
      <c r="AC813" s="130"/>
      <c r="AD813" s="130"/>
    </row>
    <row r="814" spans="1:30" ht="12.75">
      <c r="A814">
        <v>809</v>
      </c>
      <c r="X814" s="137"/>
      <c r="Y814" s="137"/>
      <c r="Z814" s="137"/>
      <c r="AB814" s="130"/>
      <c r="AC814" s="130"/>
      <c r="AD814" s="130"/>
    </row>
    <row r="815" spans="1:30" ht="12.75">
      <c r="A815">
        <v>810</v>
      </c>
      <c r="X815" s="137"/>
      <c r="Y815" s="137"/>
      <c r="Z815" s="137"/>
      <c r="AB815" s="130"/>
      <c r="AC815" s="130"/>
      <c r="AD815" s="130"/>
    </row>
    <row r="816" spans="1:30" ht="12.75">
      <c r="A816">
        <v>811</v>
      </c>
      <c r="X816" s="137"/>
      <c r="Y816" s="137"/>
      <c r="Z816" s="137"/>
      <c r="AB816" s="130"/>
      <c r="AC816" s="130"/>
      <c r="AD816" s="130"/>
    </row>
    <row r="817" spans="1:30" ht="12.75">
      <c r="A817">
        <v>812</v>
      </c>
      <c r="X817" s="137"/>
      <c r="Y817" s="137"/>
      <c r="Z817" s="137"/>
      <c r="AB817" s="130"/>
      <c r="AC817" s="130"/>
      <c r="AD817" s="130"/>
    </row>
    <row r="818" spans="1:30" ht="12.75">
      <c r="A818">
        <v>813</v>
      </c>
      <c r="X818" s="137"/>
      <c r="Y818" s="137"/>
      <c r="Z818" s="137"/>
      <c r="AB818" s="130"/>
      <c r="AC818" s="130"/>
      <c r="AD818" s="130"/>
    </row>
    <row r="819" spans="1:30" ht="12.75">
      <c r="A819">
        <v>814</v>
      </c>
      <c r="X819" s="137"/>
      <c r="Y819" s="137"/>
      <c r="Z819" s="137"/>
      <c r="AB819" s="130"/>
      <c r="AC819" s="130"/>
      <c r="AD819" s="130"/>
    </row>
    <row r="820" spans="1:30" ht="12.75">
      <c r="A820">
        <v>815</v>
      </c>
      <c r="X820" s="137"/>
      <c r="Y820" s="137"/>
      <c r="Z820" s="137"/>
      <c r="AB820" s="130"/>
      <c r="AC820" s="130"/>
      <c r="AD820" s="130"/>
    </row>
    <row r="821" spans="1:30" ht="12.75">
      <c r="A821">
        <v>816</v>
      </c>
      <c r="X821" s="137"/>
      <c r="Y821" s="137"/>
      <c r="Z821" s="137"/>
      <c r="AB821" s="130"/>
      <c r="AC821" s="130"/>
      <c r="AD821" s="130"/>
    </row>
    <row r="822" spans="1:30" ht="12.75">
      <c r="A822">
        <v>817</v>
      </c>
      <c r="X822" s="137"/>
      <c r="Y822" s="137"/>
      <c r="Z822" s="137"/>
      <c r="AB822" s="130"/>
      <c r="AC822" s="130"/>
      <c r="AD822" s="130"/>
    </row>
    <row r="823" spans="1:30" ht="12.75">
      <c r="A823">
        <v>818</v>
      </c>
      <c r="X823" s="137"/>
      <c r="Y823" s="137"/>
      <c r="Z823" s="137"/>
      <c r="AB823" s="130"/>
      <c r="AC823" s="130"/>
      <c r="AD823" s="130"/>
    </row>
    <row r="824" spans="1:30" ht="12.75">
      <c r="A824">
        <v>819</v>
      </c>
      <c r="X824" s="137"/>
      <c r="Y824" s="137"/>
      <c r="Z824" s="137"/>
      <c r="AB824" s="130"/>
      <c r="AC824" s="130"/>
      <c r="AD824" s="130"/>
    </row>
    <row r="825" spans="1:30" ht="12.75">
      <c r="A825">
        <v>820</v>
      </c>
      <c r="X825" s="137"/>
      <c r="Y825" s="137"/>
      <c r="Z825" s="137"/>
      <c r="AB825" s="130"/>
      <c r="AC825" s="130"/>
      <c r="AD825" s="130"/>
    </row>
    <row r="826" spans="1:30" ht="12.75">
      <c r="A826">
        <v>821</v>
      </c>
      <c r="X826" s="137"/>
      <c r="Y826" s="137"/>
      <c r="Z826" s="137"/>
      <c r="AB826" s="130"/>
      <c r="AC826" s="130"/>
      <c r="AD826" s="130"/>
    </row>
    <row r="827" spans="1:30" ht="12.75">
      <c r="A827">
        <v>822</v>
      </c>
      <c r="X827" s="137"/>
      <c r="Y827" s="137"/>
      <c r="Z827" s="137"/>
      <c r="AB827" s="130"/>
      <c r="AC827" s="130"/>
      <c r="AD827" s="130"/>
    </row>
    <row r="828" spans="1:30" ht="12.75">
      <c r="A828">
        <v>823</v>
      </c>
      <c r="X828" s="137"/>
      <c r="Y828" s="137"/>
      <c r="Z828" s="137"/>
      <c r="AB828" s="130"/>
      <c r="AC828" s="130"/>
      <c r="AD828" s="130"/>
    </row>
    <row r="829" spans="1:30" ht="12.75">
      <c r="A829">
        <v>824</v>
      </c>
      <c r="X829" s="137"/>
      <c r="Y829" s="137"/>
      <c r="Z829" s="137"/>
      <c r="AB829" s="130"/>
      <c r="AC829" s="130"/>
      <c r="AD829" s="130"/>
    </row>
    <row r="830" spans="1:30" ht="12.75">
      <c r="A830">
        <v>825</v>
      </c>
      <c r="X830" s="137"/>
      <c r="Y830" s="137"/>
      <c r="Z830" s="137"/>
      <c r="AB830" s="130"/>
      <c r="AC830" s="130"/>
      <c r="AD830" s="130"/>
    </row>
    <row r="831" spans="1:30" ht="12.75">
      <c r="A831">
        <v>826</v>
      </c>
      <c r="X831" s="137"/>
      <c r="Y831" s="137"/>
      <c r="Z831" s="137"/>
      <c r="AB831" s="130"/>
      <c r="AC831" s="130"/>
      <c r="AD831" s="130"/>
    </row>
    <row r="832" spans="1:30" ht="12.75">
      <c r="A832">
        <v>827</v>
      </c>
      <c r="X832" s="137"/>
      <c r="Y832" s="137"/>
      <c r="Z832" s="137"/>
      <c r="AB832" s="130"/>
      <c r="AC832" s="130"/>
      <c r="AD832" s="130"/>
    </row>
    <row r="833" spans="1:30" ht="12.75">
      <c r="A833">
        <v>828</v>
      </c>
      <c r="X833" s="137"/>
      <c r="Y833" s="137"/>
      <c r="Z833" s="137"/>
      <c r="AB833" s="130"/>
      <c r="AC833" s="130"/>
      <c r="AD833" s="130"/>
    </row>
    <row r="834" spans="1:30" ht="12.75">
      <c r="A834">
        <v>829</v>
      </c>
      <c r="X834" s="137"/>
      <c r="Y834" s="137"/>
      <c r="Z834" s="137"/>
      <c r="AB834" s="130"/>
      <c r="AC834" s="130"/>
      <c r="AD834" s="130"/>
    </row>
    <row r="835" spans="1:30" ht="12.75">
      <c r="A835">
        <v>830</v>
      </c>
      <c r="X835" s="137"/>
      <c r="Y835" s="137"/>
      <c r="Z835" s="137"/>
      <c r="AB835" s="130"/>
      <c r="AC835" s="130"/>
      <c r="AD835" s="130"/>
    </row>
    <row r="836" spans="1:30" ht="12.75">
      <c r="A836">
        <v>831</v>
      </c>
      <c r="X836" s="137"/>
      <c r="Y836" s="137"/>
      <c r="Z836" s="137"/>
      <c r="AB836" s="130"/>
      <c r="AC836" s="130"/>
      <c r="AD836" s="130"/>
    </row>
    <row r="837" spans="1:30" ht="12.75">
      <c r="A837">
        <v>832</v>
      </c>
      <c r="X837" s="137"/>
      <c r="Y837" s="137"/>
      <c r="Z837" s="137"/>
      <c r="AB837" s="130"/>
      <c r="AC837" s="130"/>
      <c r="AD837" s="130"/>
    </row>
    <row r="838" spans="1:30" ht="12.75">
      <c r="A838">
        <v>833</v>
      </c>
      <c r="X838" s="137"/>
      <c r="Y838" s="137"/>
      <c r="Z838" s="137"/>
      <c r="AB838" s="130"/>
      <c r="AC838" s="130"/>
      <c r="AD838" s="130"/>
    </row>
    <row r="839" spans="1:30" ht="12.75">
      <c r="A839">
        <v>834</v>
      </c>
      <c r="X839" s="137"/>
      <c r="Y839" s="137"/>
      <c r="Z839" s="137"/>
      <c r="AB839" s="130"/>
      <c r="AC839" s="130"/>
      <c r="AD839" s="130"/>
    </row>
    <row r="840" spans="1:30" ht="12.75">
      <c r="A840">
        <v>835</v>
      </c>
      <c r="X840" s="137"/>
      <c r="Y840" s="137"/>
      <c r="Z840" s="137"/>
      <c r="AB840" s="130"/>
      <c r="AC840" s="130"/>
      <c r="AD840" s="130"/>
    </row>
    <row r="841" spans="1:30" ht="12.75">
      <c r="A841">
        <v>836</v>
      </c>
      <c r="X841" s="137"/>
      <c r="Y841" s="137"/>
      <c r="Z841" s="137"/>
      <c r="AB841" s="130"/>
      <c r="AC841" s="130"/>
      <c r="AD841" s="130"/>
    </row>
    <row r="842" spans="1:30" ht="12.75">
      <c r="A842">
        <v>837</v>
      </c>
      <c r="X842" s="137"/>
      <c r="Y842" s="137"/>
      <c r="Z842" s="137"/>
      <c r="AB842" s="130"/>
      <c r="AC842" s="130"/>
      <c r="AD842" s="130"/>
    </row>
    <row r="843" spans="1:30" ht="12.75">
      <c r="A843">
        <v>838</v>
      </c>
      <c r="X843" s="137"/>
      <c r="Y843" s="137"/>
      <c r="Z843" s="137"/>
      <c r="AB843" s="130"/>
      <c r="AC843" s="130"/>
      <c r="AD843" s="130"/>
    </row>
    <row r="844" spans="1:30" ht="12.75">
      <c r="A844">
        <v>839</v>
      </c>
      <c r="X844" s="137"/>
      <c r="Y844" s="137"/>
      <c r="Z844" s="137"/>
      <c r="AB844" s="130"/>
      <c r="AC844" s="130"/>
      <c r="AD844" s="130"/>
    </row>
    <row r="845" spans="1:30" ht="12.75">
      <c r="A845">
        <v>840</v>
      </c>
      <c r="X845" s="137"/>
      <c r="Y845" s="137"/>
      <c r="Z845" s="137"/>
      <c r="AB845" s="130"/>
      <c r="AC845" s="130"/>
      <c r="AD845" s="130"/>
    </row>
    <row r="846" spans="1:30" ht="12.75">
      <c r="A846">
        <v>841</v>
      </c>
      <c r="X846" s="137"/>
      <c r="Y846" s="137"/>
      <c r="Z846" s="137"/>
      <c r="AB846" s="130"/>
      <c r="AC846" s="130"/>
      <c r="AD846" s="130"/>
    </row>
    <row r="847" spans="1:30" ht="12.75">
      <c r="A847">
        <v>842</v>
      </c>
      <c r="X847" s="137"/>
      <c r="Y847" s="137"/>
      <c r="Z847" s="137"/>
      <c r="AB847" s="130"/>
      <c r="AC847" s="130"/>
      <c r="AD847" s="130"/>
    </row>
    <row r="848" spans="1:30" ht="12.75">
      <c r="A848">
        <v>843</v>
      </c>
      <c r="X848" s="137"/>
      <c r="Y848" s="137"/>
      <c r="Z848" s="137"/>
      <c r="AB848" s="130"/>
      <c r="AC848" s="130"/>
      <c r="AD848" s="130"/>
    </row>
    <row r="849" spans="1:30" ht="12.75">
      <c r="A849">
        <v>844</v>
      </c>
      <c r="X849" s="137"/>
      <c r="Y849" s="137"/>
      <c r="Z849" s="137"/>
      <c r="AB849" s="130"/>
      <c r="AC849" s="130"/>
      <c r="AD849" s="130"/>
    </row>
    <row r="850" spans="1:30" ht="12.75">
      <c r="A850">
        <v>845</v>
      </c>
      <c r="X850" s="137"/>
      <c r="Y850" s="137"/>
      <c r="Z850" s="137"/>
      <c r="AB850" s="130"/>
      <c r="AC850" s="130"/>
      <c r="AD850" s="130"/>
    </row>
    <row r="851" spans="1:30" ht="12.75">
      <c r="A851">
        <v>846</v>
      </c>
      <c r="X851" s="137"/>
      <c r="Y851" s="137"/>
      <c r="Z851" s="137"/>
      <c r="AB851" s="130"/>
      <c r="AC851" s="130"/>
      <c r="AD851" s="130"/>
    </row>
    <row r="852" spans="1:30" ht="12.75">
      <c r="A852">
        <v>847</v>
      </c>
      <c r="X852" s="137"/>
      <c r="Y852" s="137"/>
      <c r="Z852" s="137"/>
      <c r="AB852" s="130"/>
      <c r="AC852" s="130"/>
      <c r="AD852" s="130"/>
    </row>
    <row r="853" spans="1:30" ht="12.75">
      <c r="A853">
        <v>848</v>
      </c>
      <c r="X853" s="137"/>
      <c r="Y853" s="137"/>
      <c r="Z853" s="137"/>
      <c r="AB853" s="130"/>
      <c r="AC853" s="130"/>
      <c r="AD853" s="130"/>
    </row>
    <row r="854" spans="1:30" ht="12.75">
      <c r="A854">
        <v>849</v>
      </c>
      <c r="X854" s="137"/>
      <c r="Y854" s="137"/>
      <c r="Z854" s="137"/>
      <c r="AB854" s="130"/>
      <c r="AC854" s="130"/>
      <c r="AD854" s="130"/>
    </row>
    <row r="855" spans="1:30" ht="12.75">
      <c r="A855">
        <v>850</v>
      </c>
      <c r="X855" s="137"/>
      <c r="Y855" s="137"/>
      <c r="Z855" s="137"/>
      <c r="AB855" s="130"/>
      <c r="AC855" s="130"/>
      <c r="AD855" s="130"/>
    </row>
    <row r="856" spans="1:30" ht="12.75">
      <c r="A856">
        <v>851</v>
      </c>
      <c r="X856" s="137"/>
      <c r="Y856" s="137"/>
      <c r="Z856" s="137"/>
      <c r="AB856" s="130"/>
      <c r="AC856" s="130"/>
      <c r="AD856" s="130"/>
    </row>
    <row r="857" spans="1:30" ht="12.75">
      <c r="A857">
        <v>852</v>
      </c>
      <c r="X857" s="137"/>
      <c r="Y857" s="137"/>
      <c r="Z857" s="137"/>
      <c r="AB857" s="130"/>
      <c r="AC857" s="130"/>
      <c r="AD857" s="130"/>
    </row>
    <row r="858" spans="1:30" ht="12.75">
      <c r="A858">
        <v>853</v>
      </c>
      <c r="X858" s="137"/>
      <c r="Y858" s="137"/>
      <c r="Z858" s="137"/>
      <c r="AB858" s="130"/>
      <c r="AC858" s="130"/>
      <c r="AD858" s="130"/>
    </row>
    <row r="859" spans="1:30" ht="12.75">
      <c r="A859">
        <v>854</v>
      </c>
      <c r="X859" s="137"/>
      <c r="Y859" s="137"/>
      <c r="Z859" s="137"/>
      <c r="AB859" s="130"/>
      <c r="AC859" s="130"/>
      <c r="AD859" s="130"/>
    </row>
    <row r="860" spans="1:30" ht="12.75">
      <c r="A860">
        <v>855</v>
      </c>
      <c r="X860" s="137"/>
      <c r="Y860" s="137"/>
      <c r="Z860" s="137"/>
      <c r="AB860" s="130"/>
      <c r="AC860" s="130"/>
      <c r="AD860" s="130"/>
    </row>
    <row r="861" spans="1:30" ht="12.75">
      <c r="A861">
        <v>856</v>
      </c>
      <c r="X861" s="137"/>
      <c r="Y861" s="137"/>
      <c r="Z861" s="137"/>
      <c r="AB861" s="130"/>
      <c r="AC861" s="130"/>
      <c r="AD861" s="130"/>
    </row>
    <row r="862" spans="1:30" ht="12.75">
      <c r="A862">
        <v>857</v>
      </c>
      <c r="X862" s="137"/>
      <c r="Y862" s="137"/>
      <c r="Z862" s="137"/>
      <c r="AB862" s="130"/>
      <c r="AC862" s="130"/>
      <c r="AD862" s="130"/>
    </row>
    <row r="863" spans="1:30" ht="12.75">
      <c r="A863">
        <v>858</v>
      </c>
      <c r="X863" s="137"/>
      <c r="Y863" s="137"/>
      <c r="Z863" s="137"/>
      <c r="AB863" s="130"/>
      <c r="AC863" s="130"/>
      <c r="AD863" s="130"/>
    </row>
    <row r="864" spans="1:30" ht="12.75">
      <c r="A864">
        <v>859</v>
      </c>
      <c r="X864" s="137"/>
      <c r="Y864" s="137"/>
      <c r="Z864" s="137"/>
      <c r="AB864" s="130"/>
      <c r="AC864" s="130"/>
      <c r="AD864" s="130"/>
    </row>
    <row r="865" spans="1:30" ht="12.75">
      <c r="A865">
        <v>860</v>
      </c>
      <c r="X865" s="137"/>
      <c r="Y865" s="137"/>
      <c r="Z865" s="137"/>
      <c r="AB865" s="130"/>
      <c r="AC865" s="130"/>
      <c r="AD865" s="130"/>
    </row>
    <row r="866" spans="1:30" ht="12.75">
      <c r="A866">
        <v>861</v>
      </c>
      <c r="X866" s="137"/>
      <c r="Y866" s="137"/>
      <c r="Z866" s="137"/>
      <c r="AB866" s="130"/>
      <c r="AC866" s="130"/>
      <c r="AD866" s="130"/>
    </row>
    <row r="867" spans="1:30" ht="12.75">
      <c r="A867">
        <v>862</v>
      </c>
      <c r="X867" s="137"/>
      <c r="Y867" s="137"/>
      <c r="Z867" s="137"/>
      <c r="AB867" s="130"/>
      <c r="AC867" s="130"/>
      <c r="AD867" s="130"/>
    </row>
    <row r="868" spans="1:30" ht="12.75">
      <c r="A868">
        <v>863</v>
      </c>
      <c r="X868" s="137"/>
      <c r="Y868" s="137"/>
      <c r="Z868" s="137"/>
      <c r="AB868" s="130"/>
      <c r="AC868" s="130"/>
      <c r="AD868" s="130"/>
    </row>
    <row r="869" spans="1:30" ht="12.75">
      <c r="A869">
        <v>864</v>
      </c>
      <c r="X869" s="137"/>
      <c r="Y869" s="137"/>
      <c r="Z869" s="137"/>
      <c r="AB869" s="130"/>
      <c r="AC869" s="130"/>
      <c r="AD869" s="130"/>
    </row>
    <row r="870" spans="1:30" ht="12.75">
      <c r="A870">
        <v>865</v>
      </c>
      <c r="X870" s="137"/>
      <c r="Y870" s="137"/>
      <c r="Z870" s="137"/>
      <c r="AB870" s="130"/>
      <c r="AC870" s="130"/>
      <c r="AD870" s="130"/>
    </row>
    <row r="871" spans="1:30" ht="12.75">
      <c r="A871">
        <v>866</v>
      </c>
      <c r="X871" s="137"/>
      <c r="Y871" s="137"/>
      <c r="Z871" s="137"/>
      <c r="AB871" s="130"/>
      <c r="AC871" s="130"/>
      <c r="AD871" s="130"/>
    </row>
    <row r="872" spans="1:30" ht="12.75">
      <c r="A872">
        <v>867</v>
      </c>
      <c r="X872" s="137"/>
      <c r="Y872" s="137"/>
      <c r="Z872" s="137"/>
      <c r="AB872" s="130"/>
      <c r="AC872" s="130"/>
      <c r="AD872" s="130"/>
    </row>
    <row r="873" spans="1:30" ht="12.75">
      <c r="A873">
        <v>868</v>
      </c>
      <c r="X873" s="137"/>
      <c r="Y873" s="137"/>
      <c r="Z873" s="137"/>
      <c r="AB873" s="130"/>
      <c r="AC873" s="130"/>
      <c r="AD873" s="130"/>
    </row>
    <row r="874" spans="1:30" ht="12.75">
      <c r="A874">
        <v>869</v>
      </c>
      <c r="X874" s="137"/>
      <c r="Y874" s="137"/>
      <c r="Z874" s="137"/>
      <c r="AB874" s="130"/>
      <c r="AC874" s="130"/>
      <c r="AD874" s="130"/>
    </row>
    <row r="875" spans="1:30" ht="12.75">
      <c r="A875">
        <v>870</v>
      </c>
      <c r="X875" s="137"/>
      <c r="Y875" s="137"/>
      <c r="Z875" s="137"/>
      <c r="AB875" s="130"/>
      <c r="AC875" s="130"/>
      <c r="AD875" s="130"/>
    </row>
    <row r="876" spans="1:30" ht="12.75">
      <c r="A876">
        <v>871</v>
      </c>
      <c r="X876" s="137"/>
      <c r="Y876" s="137"/>
      <c r="Z876" s="137"/>
      <c r="AB876" s="130"/>
      <c r="AC876" s="130"/>
      <c r="AD876" s="130"/>
    </row>
    <row r="877" spans="1:30" ht="12.75">
      <c r="A877">
        <v>872</v>
      </c>
      <c r="X877" s="137"/>
      <c r="Y877" s="137"/>
      <c r="Z877" s="137"/>
      <c r="AB877" s="130"/>
      <c r="AC877" s="130"/>
      <c r="AD877" s="130"/>
    </row>
    <row r="878" spans="1:30" ht="12.75">
      <c r="A878">
        <v>873</v>
      </c>
      <c r="X878" s="137"/>
      <c r="Y878" s="137"/>
      <c r="Z878" s="137"/>
      <c r="AB878" s="130"/>
      <c r="AC878" s="130"/>
      <c r="AD878" s="130"/>
    </row>
    <row r="879" spans="1:30" ht="12.75">
      <c r="A879">
        <v>874</v>
      </c>
      <c r="X879" s="137"/>
      <c r="Y879" s="137"/>
      <c r="Z879" s="137"/>
      <c r="AB879" s="130"/>
      <c r="AC879" s="130"/>
      <c r="AD879" s="130"/>
    </row>
    <row r="880" spans="1:30" ht="12.75">
      <c r="A880">
        <v>875</v>
      </c>
      <c r="X880" s="137"/>
      <c r="Y880" s="137"/>
      <c r="Z880" s="137"/>
      <c r="AB880" s="130"/>
      <c r="AC880" s="130"/>
      <c r="AD880" s="130"/>
    </row>
    <row r="881" spans="1:30" ht="12.75">
      <c r="A881">
        <v>876</v>
      </c>
      <c r="X881" s="137"/>
      <c r="Y881" s="137"/>
      <c r="Z881" s="137"/>
      <c r="AB881" s="130"/>
      <c r="AC881" s="130"/>
      <c r="AD881" s="130"/>
    </row>
    <row r="882" spans="1:30" ht="12.75">
      <c r="A882">
        <v>877</v>
      </c>
      <c r="X882" s="137"/>
      <c r="Y882" s="137"/>
      <c r="Z882" s="137"/>
      <c r="AB882" s="130"/>
      <c r="AC882" s="130"/>
      <c r="AD882" s="130"/>
    </row>
    <row r="883" spans="1:30" ht="12.75">
      <c r="A883">
        <v>878</v>
      </c>
      <c r="X883" s="137"/>
      <c r="Y883" s="137"/>
      <c r="Z883" s="137"/>
      <c r="AB883" s="130"/>
      <c r="AC883" s="130"/>
      <c r="AD883" s="130"/>
    </row>
    <row r="884" spans="1:30" ht="12.75">
      <c r="A884">
        <v>879</v>
      </c>
      <c r="X884" s="137"/>
      <c r="Y884" s="137"/>
      <c r="Z884" s="137"/>
      <c r="AB884" s="130"/>
      <c r="AC884" s="130"/>
      <c r="AD884" s="130"/>
    </row>
    <row r="885" spans="1:30" ht="12.75">
      <c r="A885">
        <v>880</v>
      </c>
      <c r="X885" s="137"/>
      <c r="Y885" s="137"/>
      <c r="Z885" s="137"/>
      <c r="AB885" s="130"/>
      <c r="AC885" s="130"/>
      <c r="AD885" s="130"/>
    </row>
    <row r="886" spans="1:30" ht="12.75">
      <c r="A886">
        <v>881</v>
      </c>
      <c r="X886" s="137"/>
      <c r="Y886" s="137"/>
      <c r="Z886" s="137"/>
      <c r="AB886" s="130"/>
      <c r="AC886" s="130"/>
      <c r="AD886" s="130"/>
    </row>
    <row r="887" spans="1:30" ht="12.75">
      <c r="A887">
        <v>882</v>
      </c>
      <c r="X887" s="137"/>
      <c r="Y887" s="137"/>
      <c r="Z887" s="137"/>
      <c r="AB887" s="130"/>
      <c r="AC887" s="130"/>
      <c r="AD887" s="130"/>
    </row>
    <row r="888" spans="1:30" ht="12.75">
      <c r="A888">
        <v>883</v>
      </c>
      <c r="X888" s="137"/>
      <c r="Y888" s="137"/>
      <c r="Z888" s="137"/>
      <c r="AB888" s="130"/>
      <c r="AC888" s="130"/>
      <c r="AD888" s="130"/>
    </row>
    <row r="889" spans="1:30" ht="12.75">
      <c r="A889">
        <v>884</v>
      </c>
      <c r="X889" s="137"/>
      <c r="Y889" s="137"/>
      <c r="Z889" s="137"/>
      <c r="AB889" s="130"/>
      <c r="AC889" s="130"/>
      <c r="AD889" s="130"/>
    </row>
    <row r="890" spans="1:30" ht="12.75">
      <c r="A890">
        <v>885</v>
      </c>
      <c r="X890" s="137"/>
      <c r="Y890" s="137"/>
      <c r="Z890" s="137"/>
      <c r="AB890" s="130"/>
      <c r="AC890" s="130"/>
      <c r="AD890" s="130"/>
    </row>
    <row r="891" spans="1:30" ht="12.75">
      <c r="A891">
        <v>886</v>
      </c>
      <c r="X891" s="137"/>
      <c r="Y891" s="137"/>
      <c r="Z891" s="137"/>
      <c r="AB891" s="130"/>
      <c r="AC891" s="130"/>
      <c r="AD891" s="130"/>
    </row>
    <row r="892" spans="1:30" ht="12.75">
      <c r="A892">
        <v>887</v>
      </c>
      <c r="X892" s="137"/>
      <c r="Y892" s="137"/>
      <c r="Z892" s="137"/>
      <c r="AB892" s="130"/>
      <c r="AC892" s="130"/>
      <c r="AD892" s="130"/>
    </row>
    <row r="893" spans="1:30" ht="12.75">
      <c r="A893">
        <v>888</v>
      </c>
      <c r="X893" s="137"/>
      <c r="Y893" s="137"/>
      <c r="Z893" s="137"/>
      <c r="AB893" s="130"/>
      <c r="AC893" s="130"/>
      <c r="AD893" s="130"/>
    </row>
    <row r="894" spans="1:30" ht="12.75">
      <c r="A894">
        <v>889</v>
      </c>
      <c r="X894" s="137"/>
      <c r="Y894" s="137"/>
      <c r="Z894" s="137"/>
      <c r="AB894" s="130"/>
      <c r="AC894" s="130"/>
      <c r="AD894" s="130"/>
    </row>
    <row r="895" spans="1:30" ht="12.75">
      <c r="A895">
        <v>890</v>
      </c>
      <c r="X895" s="137"/>
      <c r="Y895" s="137"/>
      <c r="Z895" s="137"/>
      <c r="AB895" s="130"/>
      <c r="AC895" s="130"/>
      <c r="AD895" s="130"/>
    </row>
    <row r="896" spans="1:30" ht="12.75">
      <c r="A896">
        <v>891</v>
      </c>
      <c r="X896" s="137"/>
      <c r="Y896" s="137"/>
      <c r="Z896" s="137"/>
      <c r="AB896" s="130"/>
      <c r="AC896" s="130"/>
      <c r="AD896" s="130"/>
    </row>
    <row r="897" spans="1:30" ht="12.75">
      <c r="A897">
        <v>892</v>
      </c>
      <c r="X897" s="137"/>
      <c r="Y897" s="137"/>
      <c r="Z897" s="137"/>
      <c r="AB897" s="130"/>
      <c r="AC897" s="130"/>
      <c r="AD897" s="130"/>
    </row>
    <row r="898" spans="1:30" ht="12.75">
      <c r="A898">
        <v>893</v>
      </c>
      <c r="X898" s="137"/>
      <c r="Y898" s="137"/>
      <c r="Z898" s="137"/>
      <c r="AB898" s="130"/>
      <c r="AC898" s="130"/>
      <c r="AD898" s="130"/>
    </row>
    <row r="899" spans="1:30" ht="12.75">
      <c r="A899">
        <v>894</v>
      </c>
      <c r="X899" s="137"/>
      <c r="Y899" s="137"/>
      <c r="Z899" s="137"/>
      <c r="AB899" s="130"/>
      <c r="AC899" s="130"/>
      <c r="AD899" s="130"/>
    </row>
    <row r="900" spans="1:30" ht="12.75">
      <c r="A900">
        <v>895</v>
      </c>
      <c r="X900" s="137"/>
      <c r="Y900" s="137"/>
      <c r="Z900" s="137"/>
      <c r="AB900" s="130"/>
      <c r="AC900" s="130"/>
      <c r="AD900" s="130"/>
    </row>
    <row r="901" spans="1:30" ht="12.75">
      <c r="A901">
        <v>896</v>
      </c>
      <c r="X901" s="137"/>
      <c r="Y901" s="137"/>
      <c r="Z901" s="137"/>
      <c r="AB901" s="130"/>
      <c r="AC901" s="130"/>
      <c r="AD901" s="130"/>
    </row>
    <row r="902" spans="1:30" ht="12.75">
      <c r="A902">
        <v>897</v>
      </c>
      <c r="X902" s="137"/>
      <c r="Y902" s="137"/>
      <c r="Z902" s="137"/>
      <c r="AB902" s="130"/>
      <c r="AC902" s="130"/>
      <c r="AD902" s="130"/>
    </row>
    <row r="903" spans="1:30" ht="12.75">
      <c r="A903">
        <v>898</v>
      </c>
      <c r="X903" s="137"/>
      <c r="Y903" s="137"/>
      <c r="Z903" s="137"/>
      <c r="AB903" s="130"/>
      <c r="AC903" s="130"/>
      <c r="AD903" s="130"/>
    </row>
    <row r="904" spans="1:30" ht="12.75">
      <c r="A904">
        <v>899</v>
      </c>
      <c r="X904" s="137"/>
      <c r="Y904" s="137"/>
      <c r="Z904" s="137"/>
      <c r="AB904" s="130"/>
      <c r="AC904" s="130"/>
      <c r="AD904" s="130"/>
    </row>
    <row r="905" spans="1:30" ht="12.75">
      <c r="A905">
        <v>900</v>
      </c>
      <c r="X905" s="137"/>
      <c r="Y905" s="137"/>
      <c r="Z905" s="137"/>
      <c r="AB905" s="130"/>
      <c r="AC905" s="130"/>
      <c r="AD905" s="130"/>
    </row>
    <row r="906" spans="1:30" ht="12.75">
      <c r="A906">
        <v>901</v>
      </c>
      <c r="X906" s="137"/>
      <c r="Y906" s="137"/>
      <c r="Z906" s="137"/>
      <c r="AB906" s="130"/>
      <c r="AC906" s="130"/>
      <c r="AD906" s="130"/>
    </row>
    <row r="907" spans="1:30" ht="12.75">
      <c r="A907">
        <v>902</v>
      </c>
      <c r="X907" s="137"/>
      <c r="Y907" s="137"/>
      <c r="Z907" s="137"/>
      <c r="AB907" s="130"/>
      <c r="AC907" s="130"/>
      <c r="AD907" s="130"/>
    </row>
    <row r="908" spans="1:30" ht="12.75">
      <c r="A908">
        <v>903</v>
      </c>
      <c r="X908" s="137"/>
      <c r="Y908" s="137"/>
      <c r="Z908" s="137"/>
      <c r="AB908" s="130"/>
      <c r="AC908" s="130"/>
      <c r="AD908" s="130"/>
    </row>
    <row r="909" spans="1:30" ht="12.75">
      <c r="A909">
        <v>904</v>
      </c>
      <c r="X909" s="137"/>
      <c r="Y909" s="137"/>
      <c r="Z909" s="137"/>
      <c r="AB909" s="130"/>
      <c r="AC909" s="130"/>
      <c r="AD909" s="130"/>
    </row>
    <row r="910" spans="1:30" ht="12.75">
      <c r="A910">
        <v>905</v>
      </c>
      <c r="X910" s="137"/>
      <c r="Y910" s="137"/>
      <c r="Z910" s="137"/>
      <c r="AB910" s="130"/>
      <c r="AC910" s="130"/>
      <c r="AD910" s="130"/>
    </row>
    <row r="911" spans="1:30" ht="12.75">
      <c r="A911">
        <v>906</v>
      </c>
      <c r="X911" s="137"/>
      <c r="Y911" s="137"/>
      <c r="Z911" s="137"/>
      <c r="AB911" s="130"/>
      <c r="AC911" s="130"/>
      <c r="AD911" s="130"/>
    </row>
    <row r="912" spans="1:30" ht="12.75">
      <c r="A912">
        <v>907</v>
      </c>
      <c r="X912" s="137"/>
      <c r="Y912" s="137"/>
      <c r="Z912" s="137"/>
      <c r="AB912" s="130"/>
      <c r="AC912" s="130"/>
      <c r="AD912" s="130"/>
    </row>
    <row r="913" spans="1:30" ht="12.75">
      <c r="A913">
        <v>908</v>
      </c>
      <c r="X913" s="137"/>
      <c r="Y913" s="137"/>
      <c r="Z913" s="137"/>
      <c r="AB913" s="130"/>
      <c r="AC913" s="130"/>
      <c r="AD913" s="130"/>
    </row>
    <row r="914" spans="1:30" ht="12.75">
      <c r="A914">
        <v>909</v>
      </c>
      <c r="X914" s="137"/>
      <c r="Y914" s="137"/>
      <c r="Z914" s="137"/>
      <c r="AB914" s="130"/>
      <c r="AC914" s="130"/>
      <c r="AD914" s="130"/>
    </row>
    <row r="915" spans="1:30" ht="12.75">
      <c r="A915">
        <v>910</v>
      </c>
      <c r="X915" s="137"/>
      <c r="Y915" s="137"/>
      <c r="Z915" s="137"/>
      <c r="AB915" s="130"/>
      <c r="AC915" s="130"/>
      <c r="AD915" s="130"/>
    </row>
    <row r="916" spans="1:30" ht="12.75">
      <c r="A916">
        <v>911</v>
      </c>
      <c r="X916" s="137"/>
      <c r="Y916" s="137"/>
      <c r="Z916" s="137"/>
      <c r="AB916" s="130"/>
      <c r="AC916" s="130"/>
      <c r="AD916" s="130"/>
    </row>
    <row r="917" spans="1:30" ht="12.75">
      <c r="A917">
        <v>912</v>
      </c>
      <c r="X917" s="137"/>
      <c r="Y917" s="137"/>
      <c r="Z917" s="137"/>
      <c r="AB917" s="130"/>
      <c r="AC917" s="130"/>
      <c r="AD917" s="130"/>
    </row>
    <row r="918" spans="1:30" ht="12.75">
      <c r="A918">
        <v>913</v>
      </c>
      <c r="X918" s="137"/>
      <c r="Y918" s="137"/>
      <c r="Z918" s="137"/>
      <c r="AB918" s="130"/>
      <c r="AC918" s="130"/>
      <c r="AD918" s="130"/>
    </row>
    <row r="919" spans="1:30" ht="12.75">
      <c r="A919">
        <v>914</v>
      </c>
      <c r="X919" s="137"/>
      <c r="Y919" s="137"/>
      <c r="Z919" s="137"/>
      <c r="AB919" s="130"/>
      <c r="AC919" s="130"/>
      <c r="AD919" s="130"/>
    </row>
    <row r="920" spans="1:30" ht="12.75">
      <c r="A920">
        <v>915</v>
      </c>
      <c r="X920" s="137"/>
      <c r="Y920" s="137"/>
      <c r="Z920" s="137"/>
      <c r="AB920" s="130"/>
      <c r="AC920" s="130"/>
      <c r="AD920" s="130"/>
    </row>
    <row r="921" spans="1:30" ht="12.75">
      <c r="A921">
        <v>916</v>
      </c>
      <c r="X921" s="137"/>
      <c r="Y921" s="137"/>
      <c r="Z921" s="137"/>
      <c r="AB921" s="130"/>
      <c r="AC921" s="130"/>
      <c r="AD921" s="130"/>
    </row>
    <row r="922" spans="1:30" ht="12.75">
      <c r="A922">
        <v>917</v>
      </c>
      <c r="X922" s="137"/>
      <c r="Y922" s="137"/>
      <c r="Z922" s="137"/>
      <c r="AB922" s="130"/>
      <c r="AC922" s="130"/>
      <c r="AD922" s="130"/>
    </row>
    <row r="923" spans="1:30" ht="12.75">
      <c r="A923">
        <v>918</v>
      </c>
      <c r="X923" s="137"/>
      <c r="Y923" s="137"/>
      <c r="Z923" s="137"/>
      <c r="AB923" s="130"/>
      <c r="AC923" s="130"/>
      <c r="AD923" s="130"/>
    </row>
    <row r="924" spans="1:30" ht="12.75">
      <c r="A924">
        <v>919</v>
      </c>
      <c r="X924" s="137"/>
      <c r="Y924" s="137"/>
      <c r="Z924" s="137"/>
      <c r="AB924" s="130"/>
      <c r="AC924" s="130"/>
      <c r="AD924" s="130"/>
    </row>
    <row r="925" spans="1:30" ht="12.75">
      <c r="A925">
        <v>920</v>
      </c>
      <c r="X925" s="137"/>
      <c r="Y925" s="137"/>
      <c r="Z925" s="137"/>
      <c r="AB925" s="130"/>
      <c r="AC925" s="130"/>
      <c r="AD925" s="130"/>
    </row>
    <row r="926" spans="1:30" ht="12.75">
      <c r="A926">
        <v>921</v>
      </c>
      <c r="X926" s="137"/>
      <c r="Y926" s="137"/>
      <c r="Z926" s="137"/>
      <c r="AB926" s="130"/>
      <c r="AC926" s="130"/>
      <c r="AD926" s="130"/>
    </row>
    <row r="927" spans="1:30" ht="12.75">
      <c r="A927">
        <v>922</v>
      </c>
      <c r="X927" s="137"/>
      <c r="Y927" s="137"/>
      <c r="Z927" s="137"/>
      <c r="AB927" s="130"/>
      <c r="AC927" s="130"/>
      <c r="AD927" s="130"/>
    </row>
    <row r="928" spans="1:30" ht="12.75">
      <c r="A928">
        <v>923</v>
      </c>
      <c r="X928" s="137"/>
      <c r="Y928" s="137"/>
      <c r="Z928" s="137"/>
      <c r="AB928" s="130"/>
      <c r="AC928" s="130"/>
      <c r="AD928" s="130"/>
    </row>
    <row r="929" spans="1:30" ht="12.75">
      <c r="A929">
        <v>924</v>
      </c>
      <c r="X929" s="137"/>
      <c r="Y929" s="137"/>
      <c r="Z929" s="137"/>
      <c r="AB929" s="130"/>
      <c r="AC929" s="130"/>
      <c r="AD929" s="130"/>
    </row>
    <row r="930" spans="1:30" ht="12.75">
      <c r="A930">
        <v>925</v>
      </c>
      <c r="X930" s="137"/>
      <c r="Y930" s="137"/>
      <c r="Z930" s="137"/>
      <c r="AB930" s="130"/>
      <c r="AC930" s="130"/>
      <c r="AD930" s="130"/>
    </row>
    <row r="931" spans="1:30" ht="12.75">
      <c r="A931">
        <v>926</v>
      </c>
      <c r="X931" s="137"/>
      <c r="Y931" s="137"/>
      <c r="Z931" s="137"/>
      <c r="AB931" s="130"/>
      <c r="AC931" s="130"/>
      <c r="AD931" s="130"/>
    </row>
    <row r="932" spans="1:30" ht="12.75">
      <c r="A932">
        <v>927</v>
      </c>
      <c r="X932" s="137"/>
      <c r="Y932" s="137"/>
      <c r="Z932" s="137"/>
      <c r="AB932" s="130"/>
      <c r="AC932" s="130"/>
      <c r="AD932" s="130"/>
    </row>
    <row r="933" spans="1:30" ht="12.75">
      <c r="A933">
        <v>928</v>
      </c>
      <c r="X933" s="137"/>
      <c r="Y933" s="137"/>
      <c r="Z933" s="137"/>
      <c r="AB933" s="130"/>
      <c r="AC933" s="130"/>
      <c r="AD933" s="130"/>
    </row>
    <row r="934" spans="1:30" ht="12.75">
      <c r="A934">
        <v>929</v>
      </c>
      <c r="X934" s="137"/>
      <c r="Y934" s="137"/>
      <c r="Z934" s="137"/>
      <c r="AB934" s="130"/>
      <c r="AC934" s="130"/>
      <c r="AD934" s="130"/>
    </row>
    <row r="935" spans="1:30" ht="12.75">
      <c r="A935">
        <v>930</v>
      </c>
      <c r="X935" s="137"/>
      <c r="Y935" s="137"/>
      <c r="Z935" s="137"/>
      <c r="AB935" s="130"/>
      <c r="AC935" s="130"/>
      <c r="AD935" s="130"/>
    </row>
    <row r="936" spans="1:30" ht="12.75">
      <c r="A936">
        <v>931</v>
      </c>
      <c r="X936" s="137"/>
      <c r="Y936" s="137"/>
      <c r="Z936" s="137"/>
      <c r="AB936" s="130"/>
      <c r="AC936" s="130"/>
      <c r="AD936" s="130"/>
    </row>
    <row r="937" spans="1:30" ht="12.75">
      <c r="A937">
        <v>932</v>
      </c>
      <c r="X937" s="137"/>
      <c r="Y937" s="137"/>
      <c r="Z937" s="137"/>
      <c r="AB937" s="130"/>
      <c r="AC937" s="130"/>
      <c r="AD937" s="130"/>
    </row>
    <row r="938" spans="1:30" ht="12.75">
      <c r="A938">
        <v>933</v>
      </c>
      <c r="X938" s="137"/>
      <c r="Y938" s="137"/>
      <c r="Z938" s="137"/>
      <c r="AB938" s="130"/>
      <c r="AC938" s="130"/>
      <c r="AD938" s="130"/>
    </row>
    <row r="939" spans="1:30" ht="12.75">
      <c r="A939">
        <v>934</v>
      </c>
      <c r="X939" s="137"/>
      <c r="Y939" s="137"/>
      <c r="Z939" s="137"/>
      <c r="AB939" s="130"/>
      <c r="AC939" s="130"/>
      <c r="AD939" s="130"/>
    </row>
    <row r="940" spans="1:30" ht="12.75">
      <c r="A940">
        <v>935</v>
      </c>
      <c r="X940" s="137"/>
      <c r="Y940" s="137"/>
      <c r="Z940" s="137"/>
      <c r="AB940" s="130"/>
      <c r="AC940" s="130"/>
      <c r="AD940" s="130"/>
    </row>
    <row r="941" spans="1:30" ht="12.75">
      <c r="A941">
        <v>936</v>
      </c>
      <c r="X941" s="137"/>
      <c r="Y941" s="137"/>
      <c r="Z941" s="137"/>
      <c r="AB941" s="130"/>
      <c r="AC941" s="130"/>
      <c r="AD941" s="130"/>
    </row>
    <row r="942" spans="1:30" ht="12.75">
      <c r="A942">
        <v>937</v>
      </c>
      <c r="X942" s="137"/>
      <c r="Y942" s="137"/>
      <c r="Z942" s="137"/>
      <c r="AB942" s="130"/>
      <c r="AC942" s="130"/>
      <c r="AD942" s="130"/>
    </row>
    <row r="943" spans="1:30" ht="12.75">
      <c r="A943">
        <v>938</v>
      </c>
      <c r="X943" s="137"/>
      <c r="Y943" s="137"/>
      <c r="Z943" s="137"/>
      <c r="AB943" s="130"/>
      <c r="AC943" s="130"/>
      <c r="AD943" s="130"/>
    </row>
    <row r="944" spans="1:30" ht="12.75">
      <c r="A944">
        <v>939</v>
      </c>
      <c r="X944" s="137"/>
      <c r="Y944" s="137"/>
      <c r="Z944" s="137"/>
      <c r="AB944" s="130"/>
      <c r="AC944" s="130"/>
      <c r="AD944" s="130"/>
    </row>
    <row r="945" spans="1:30" ht="12.75">
      <c r="A945">
        <v>940</v>
      </c>
      <c r="X945" s="137"/>
      <c r="Y945" s="137"/>
      <c r="Z945" s="137"/>
      <c r="AB945" s="130"/>
      <c r="AC945" s="130"/>
      <c r="AD945" s="130"/>
    </row>
    <row r="946" spans="1:30" ht="12.75">
      <c r="A946">
        <v>941</v>
      </c>
      <c r="X946" s="137"/>
      <c r="Y946" s="137"/>
      <c r="Z946" s="137"/>
      <c r="AB946" s="130"/>
      <c r="AC946" s="130"/>
      <c r="AD946" s="130"/>
    </row>
    <row r="947" spans="1:30" ht="12.75">
      <c r="A947">
        <v>942</v>
      </c>
      <c r="X947" s="137"/>
      <c r="Y947" s="137"/>
      <c r="Z947" s="137"/>
      <c r="AB947" s="130"/>
      <c r="AC947" s="130"/>
      <c r="AD947" s="130"/>
    </row>
    <row r="948" spans="1:30" ht="12.75">
      <c r="A948">
        <v>943</v>
      </c>
      <c r="X948" s="137"/>
      <c r="Y948" s="137"/>
      <c r="Z948" s="137"/>
      <c r="AB948" s="130"/>
      <c r="AC948" s="130"/>
      <c r="AD948" s="130"/>
    </row>
    <row r="949" spans="1:30" ht="12.75">
      <c r="A949">
        <v>944</v>
      </c>
      <c r="X949" s="137"/>
      <c r="Y949" s="137"/>
      <c r="Z949" s="137"/>
      <c r="AB949" s="130"/>
      <c r="AC949" s="130"/>
      <c r="AD949" s="130"/>
    </row>
    <row r="950" spans="1:30" ht="12.75">
      <c r="A950">
        <v>945</v>
      </c>
      <c r="X950" s="137"/>
      <c r="Y950" s="137"/>
      <c r="Z950" s="137"/>
      <c r="AB950" s="130"/>
      <c r="AC950" s="130"/>
      <c r="AD950" s="130"/>
    </row>
    <row r="951" spans="1:30" ht="12.75">
      <c r="A951">
        <v>946</v>
      </c>
      <c r="X951" s="137"/>
      <c r="Y951" s="137"/>
      <c r="Z951" s="137"/>
      <c r="AB951" s="130"/>
      <c r="AC951" s="130"/>
      <c r="AD951" s="130"/>
    </row>
    <row r="952" spans="1:30" ht="12.75">
      <c r="A952">
        <v>947</v>
      </c>
      <c r="X952" s="137"/>
      <c r="Y952" s="137"/>
      <c r="Z952" s="137"/>
      <c r="AB952" s="130"/>
      <c r="AC952" s="130"/>
      <c r="AD952" s="130"/>
    </row>
    <row r="953" spans="1:30" ht="12.75">
      <c r="A953">
        <v>948</v>
      </c>
      <c r="X953" s="137"/>
      <c r="Y953" s="137"/>
      <c r="Z953" s="137"/>
      <c r="AB953" s="130"/>
      <c r="AC953" s="130"/>
      <c r="AD953" s="130"/>
    </row>
    <row r="954" spans="1:30" ht="12.75">
      <c r="A954">
        <v>949</v>
      </c>
      <c r="X954" s="137"/>
      <c r="Y954" s="137"/>
      <c r="Z954" s="137"/>
      <c r="AB954" s="130"/>
      <c r="AC954" s="130"/>
      <c r="AD954" s="130"/>
    </row>
    <row r="955" spans="1:30" ht="12.75">
      <c r="A955">
        <v>950</v>
      </c>
      <c r="X955" s="137"/>
      <c r="Y955" s="137"/>
      <c r="Z955" s="137"/>
      <c r="AB955" s="130"/>
      <c r="AC955" s="130"/>
      <c r="AD955" s="130"/>
    </row>
    <row r="956" spans="1:30" ht="12.75">
      <c r="A956">
        <v>951</v>
      </c>
      <c r="X956" s="137"/>
      <c r="Y956" s="137"/>
      <c r="Z956" s="137"/>
      <c r="AB956" s="130"/>
      <c r="AC956" s="130"/>
      <c r="AD956" s="130"/>
    </row>
    <row r="957" spans="1:30" ht="12.75">
      <c r="A957">
        <v>952</v>
      </c>
      <c r="X957" s="137"/>
      <c r="Y957" s="137"/>
      <c r="Z957" s="137"/>
      <c r="AB957" s="130"/>
      <c r="AC957" s="130"/>
      <c r="AD957" s="130"/>
    </row>
    <row r="958" spans="1:30" ht="12.75">
      <c r="A958">
        <v>953</v>
      </c>
      <c r="X958" s="137"/>
      <c r="Y958" s="137"/>
      <c r="Z958" s="137"/>
      <c r="AB958" s="130"/>
      <c r="AC958" s="130"/>
      <c r="AD958" s="130"/>
    </row>
    <row r="959" spans="1:30" ht="12.75">
      <c r="A959">
        <v>954</v>
      </c>
      <c r="X959" s="137"/>
      <c r="Y959" s="137"/>
      <c r="Z959" s="137"/>
      <c r="AB959" s="130"/>
      <c r="AC959" s="130"/>
      <c r="AD959" s="130"/>
    </row>
    <row r="960" spans="1:30" ht="12.75">
      <c r="A960">
        <v>955</v>
      </c>
      <c r="X960" s="137"/>
      <c r="Y960" s="137"/>
      <c r="Z960" s="137"/>
      <c r="AB960" s="130"/>
      <c r="AC960" s="130"/>
      <c r="AD960" s="130"/>
    </row>
    <row r="961" spans="1:30" ht="12.75">
      <c r="A961">
        <v>956</v>
      </c>
      <c r="X961" s="137"/>
      <c r="Y961" s="137"/>
      <c r="Z961" s="137"/>
      <c r="AB961" s="130"/>
      <c r="AC961" s="130"/>
      <c r="AD961" s="130"/>
    </row>
    <row r="962" spans="1:30" ht="12.75">
      <c r="A962">
        <v>957</v>
      </c>
      <c r="X962" s="137"/>
      <c r="Y962" s="137"/>
      <c r="Z962" s="137"/>
      <c r="AB962" s="130"/>
      <c r="AC962" s="130"/>
      <c r="AD962" s="130"/>
    </row>
    <row r="963" spans="1:30" ht="12.75">
      <c r="A963">
        <v>958</v>
      </c>
      <c r="X963" s="137"/>
      <c r="Y963" s="137"/>
      <c r="Z963" s="137"/>
      <c r="AB963" s="130"/>
      <c r="AC963" s="130"/>
      <c r="AD963" s="130"/>
    </row>
    <row r="964" spans="1:30" ht="12.75">
      <c r="A964">
        <v>959</v>
      </c>
      <c r="X964" s="137"/>
      <c r="Y964" s="137"/>
      <c r="Z964" s="137"/>
      <c r="AB964" s="130"/>
      <c r="AC964" s="130"/>
      <c r="AD964" s="130"/>
    </row>
    <row r="965" spans="1:30" ht="12.75">
      <c r="A965">
        <v>960</v>
      </c>
      <c r="X965" s="137"/>
      <c r="Y965" s="137"/>
      <c r="Z965" s="137"/>
      <c r="AB965" s="130"/>
      <c r="AC965" s="130"/>
      <c r="AD965" s="130"/>
    </row>
    <row r="966" spans="1:30" ht="12.75">
      <c r="A966">
        <v>961</v>
      </c>
      <c r="X966" s="137"/>
      <c r="Y966" s="137"/>
      <c r="Z966" s="137"/>
      <c r="AB966" s="130"/>
      <c r="AC966" s="130"/>
      <c r="AD966" s="130"/>
    </row>
    <row r="967" spans="1:30" ht="12.75">
      <c r="A967">
        <v>962</v>
      </c>
      <c r="X967" s="137"/>
      <c r="Y967" s="137"/>
      <c r="Z967" s="137"/>
      <c r="AB967" s="130"/>
      <c r="AC967" s="130"/>
      <c r="AD967" s="130"/>
    </row>
    <row r="968" spans="1:30" ht="12.75">
      <c r="A968">
        <v>963</v>
      </c>
      <c r="X968" s="137"/>
      <c r="Y968" s="137"/>
      <c r="Z968" s="137"/>
      <c r="AB968" s="130"/>
      <c r="AC968" s="130"/>
      <c r="AD968" s="130"/>
    </row>
    <row r="969" spans="1:30" ht="12.75">
      <c r="A969">
        <v>964</v>
      </c>
      <c r="X969" s="137"/>
      <c r="Y969" s="137"/>
      <c r="Z969" s="137"/>
      <c r="AB969" s="130"/>
      <c r="AC969" s="130"/>
      <c r="AD969" s="130"/>
    </row>
    <row r="970" spans="1:30" ht="12.75">
      <c r="A970">
        <v>965</v>
      </c>
      <c r="X970" s="137"/>
      <c r="Y970" s="137"/>
      <c r="Z970" s="137"/>
      <c r="AB970" s="130"/>
      <c r="AC970" s="130"/>
      <c r="AD970" s="130"/>
    </row>
    <row r="971" spans="1:30" ht="12.75">
      <c r="A971">
        <v>966</v>
      </c>
      <c r="X971" s="137"/>
      <c r="Y971" s="137"/>
      <c r="Z971" s="137"/>
      <c r="AB971" s="130"/>
      <c r="AC971" s="130"/>
      <c r="AD971" s="130"/>
    </row>
    <row r="972" spans="1:30" ht="12.75">
      <c r="A972">
        <v>967</v>
      </c>
      <c r="X972" s="137"/>
      <c r="Y972" s="137"/>
      <c r="Z972" s="137"/>
      <c r="AB972" s="130"/>
      <c r="AC972" s="130"/>
      <c r="AD972" s="130"/>
    </row>
    <row r="973" spans="1:30" ht="12.75">
      <c r="A973">
        <v>968</v>
      </c>
      <c r="X973" s="137"/>
      <c r="Y973" s="137"/>
      <c r="Z973" s="137"/>
      <c r="AB973" s="130"/>
      <c r="AC973" s="130"/>
      <c r="AD973" s="130"/>
    </row>
    <row r="974" spans="1:30" ht="12.75">
      <c r="A974">
        <v>969</v>
      </c>
      <c r="X974" s="137"/>
      <c r="Y974" s="137"/>
      <c r="Z974" s="137"/>
      <c r="AB974" s="130"/>
      <c r="AC974" s="130"/>
      <c r="AD974" s="130"/>
    </row>
    <row r="975" spans="1:30" ht="12.75">
      <c r="A975">
        <v>970</v>
      </c>
      <c r="X975" s="137"/>
      <c r="Y975" s="137"/>
      <c r="Z975" s="137"/>
      <c r="AB975" s="130"/>
      <c r="AC975" s="130"/>
      <c r="AD975" s="130"/>
    </row>
    <row r="976" spans="1:30" ht="12.75">
      <c r="A976">
        <v>971</v>
      </c>
      <c r="X976" s="137"/>
      <c r="Y976" s="137"/>
      <c r="Z976" s="137"/>
      <c r="AB976" s="130"/>
      <c r="AC976" s="130"/>
      <c r="AD976" s="130"/>
    </row>
    <row r="977" spans="1:30" ht="12.75">
      <c r="A977">
        <v>972</v>
      </c>
      <c r="X977" s="137"/>
      <c r="Y977" s="137"/>
      <c r="Z977" s="137"/>
      <c r="AB977" s="130"/>
      <c r="AC977" s="130"/>
      <c r="AD977" s="130"/>
    </row>
    <row r="978" spans="1:30" ht="12.75">
      <c r="A978">
        <v>973</v>
      </c>
      <c r="X978" s="137"/>
      <c r="Y978" s="137"/>
      <c r="Z978" s="137"/>
      <c r="AB978" s="130"/>
      <c r="AC978" s="130"/>
      <c r="AD978" s="130"/>
    </row>
    <row r="979" spans="1:30" ht="12.75">
      <c r="A979">
        <v>974</v>
      </c>
      <c r="X979" s="137"/>
      <c r="Y979" s="137"/>
      <c r="Z979" s="137"/>
      <c r="AB979" s="130"/>
      <c r="AC979" s="130"/>
      <c r="AD979" s="130"/>
    </row>
    <row r="980" spans="1:30" ht="12.75">
      <c r="A980">
        <v>975</v>
      </c>
      <c r="X980" s="137"/>
      <c r="Y980" s="137"/>
      <c r="Z980" s="137"/>
      <c r="AB980" s="130"/>
      <c r="AC980" s="130"/>
      <c r="AD980" s="130"/>
    </row>
    <row r="981" spans="1:30" ht="12.75">
      <c r="A981">
        <v>976</v>
      </c>
      <c r="X981" s="137"/>
      <c r="Y981" s="137"/>
      <c r="Z981" s="137"/>
      <c r="AB981" s="130"/>
      <c r="AC981" s="130"/>
      <c r="AD981" s="130"/>
    </row>
    <row r="982" spans="1:30" ht="12.75">
      <c r="A982">
        <v>977</v>
      </c>
      <c r="X982" s="137"/>
      <c r="Y982" s="137"/>
      <c r="Z982" s="137"/>
      <c r="AB982" s="130"/>
      <c r="AC982" s="130"/>
      <c r="AD982" s="130"/>
    </row>
    <row r="983" spans="1:30" ht="12.75">
      <c r="A983">
        <v>978</v>
      </c>
      <c r="X983" s="137"/>
      <c r="Y983" s="137"/>
      <c r="Z983" s="137"/>
      <c r="AB983" s="130"/>
      <c r="AC983" s="130"/>
      <c r="AD983" s="130"/>
    </row>
    <row r="984" spans="1:30" ht="12.75">
      <c r="A984">
        <v>979</v>
      </c>
      <c r="X984" s="137"/>
      <c r="Y984" s="137"/>
      <c r="Z984" s="137"/>
      <c r="AB984" s="130"/>
      <c r="AC984" s="130"/>
      <c r="AD984" s="130"/>
    </row>
    <row r="985" spans="1:30" ht="12.75">
      <c r="A985">
        <v>980</v>
      </c>
      <c r="X985" s="137"/>
      <c r="Y985" s="137"/>
      <c r="Z985" s="137"/>
      <c r="AB985" s="130"/>
      <c r="AC985" s="130"/>
      <c r="AD985" s="130"/>
    </row>
    <row r="986" spans="1:30" ht="12.75">
      <c r="A986">
        <v>981</v>
      </c>
      <c r="X986" s="137"/>
      <c r="Y986" s="137"/>
      <c r="Z986" s="137"/>
      <c r="AB986" s="130"/>
      <c r="AC986" s="130"/>
      <c r="AD986" s="130"/>
    </row>
    <row r="987" spans="1:30" ht="12.75">
      <c r="A987">
        <v>982</v>
      </c>
      <c r="X987" s="137"/>
      <c r="Y987" s="137"/>
      <c r="Z987" s="137"/>
      <c r="AB987" s="130"/>
      <c r="AC987" s="130"/>
      <c r="AD987" s="130"/>
    </row>
    <row r="988" spans="1:30" ht="12.75">
      <c r="A988">
        <v>983</v>
      </c>
      <c r="X988" s="137"/>
      <c r="Y988" s="137"/>
      <c r="Z988" s="137"/>
      <c r="AB988" s="130"/>
      <c r="AC988" s="130"/>
      <c r="AD988" s="130"/>
    </row>
    <row r="989" spans="1:30" ht="12.75">
      <c r="A989">
        <v>984</v>
      </c>
      <c r="X989" s="137"/>
      <c r="Y989" s="137"/>
      <c r="Z989" s="137"/>
      <c r="AB989" s="130"/>
      <c r="AC989" s="130"/>
      <c r="AD989" s="130"/>
    </row>
    <row r="990" spans="1:30" ht="12.75">
      <c r="A990">
        <v>985</v>
      </c>
      <c r="X990" s="137"/>
      <c r="Y990" s="137"/>
      <c r="Z990" s="137"/>
      <c r="AB990" s="130"/>
      <c r="AC990" s="130"/>
      <c r="AD990" s="130"/>
    </row>
    <row r="991" spans="1:30" ht="12.75">
      <c r="A991">
        <v>986</v>
      </c>
      <c r="X991" s="137"/>
      <c r="Y991" s="137"/>
      <c r="Z991" s="137"/>
      <c r="AB991" s="130"/>
      <c r="AC991" s="130"/>
      <c r="AD991" s="130"/>
    </row>
    <row r="992" spans="1:30" ht="12.75">
      <c r="A992">
        <v>987</v>
      </c>
      <c r="X992" s="137"/>
      <c r="Y992" s="137"/>
      <c r="Z992" s="137"/>
      <c r="AB992" s="130"/>
      <c r="AC992" s="130"/>
      <c r="AD992" s="130"/>
    </row>
    <row r="993" spans="1:30" ht="12.75">
      <c r="A993">
        <v>988</v>
      </c>
      <c r="X993" s="137"/>
      <c r="Y993" s="137"/>
      <c r="Z993" s="137"/>
      <c r="AB993" s="130"/>
      <c r="AC993" s="130"/>
      <c r="AD993" s="130"/>
    </row>
    <row r="994" spans="1:30" ht="12.75">
      <c r="A994">
        <v>989</v>
      </c>
      <c r="X994" s="137"/>
      <c r="Y994" s="137"/>
      <c r="Z994" s="137"/>
      <c r="AB994" s="130"/>
      <c r="AC994" s="130"/>
      <c r="AD994" s="130"/>
    </row>
    <row r="995" spans="1:30" ht="12.75">
      <c r="A995">
        <v>990</v>
      </c>
      <c r="X995" s="137"/>
      <c r="Y995" s="137"/>
      <c r="Z995" s="137"/>
      <c r="AB995" s="130"/>
      <c r="AC995" s="130"/>
      <c r="AD995" s="130"/>
    </row>
    <row r="996" spans="1:30" ht="12.75">
      <c r="A996">
        <v>991</v>
      </c>
      <c r="X996" s="137"/>
      <c r="Y996" s="137"/>
      <c r="Z996" s="137"/>
      <c r="AB996" s="130"/>
      <c r="AC996" s="130"/>
      <c r="AD996" s="130"/>
    </row>
    <row r="997" spans="1:30" ht="12.75">
      <c r="A997">
        <v>992</v>
      </c>
      <c r="X997" s="137"/>
      <c r="Y997" s="137"/>
      <c r="Z997" s="137"/>
      <c r="AB997" s="130"/>
      <c r="AC997" s="130"/>
      <c r="AD997" s="130"/>
    </row>
    <row r="998" spans="1:30" ht="12.75">
      <c r="A998">
        <v>993</v>
      </c>
      <c r="X998" s="137"/>
      <c r="Y998" s="137"/>
      <c r="Z998" s="137"/>
      <c r="AB998" s="130"/>
      <c r="AC998" s="130"/>
      <c r="AD998" s="130"/>
    </row>
    <row r="999" spans="1:30" ht="12.75">
      <c r="A999">
        <v>994</v>
      </c>
      <c r="X999" s="137"/>
      <c r="Y999" s="137"/>
      <c r="Z999" s="137"/>
      <c r="AB999" s="130"/>
      <c r="AC999" s="130"/>
      <c r="AD999" s="130"/>
    </row>
    <row r="1000" spans="1:30" ht="12.75">
      <c r="A1000">
        <v>995</v>
      </c>
      <c r="X1000" s="137"/>
      <c r="Y1000" s="137"/>
      <c r="Z1000" s="137"/>
      <c r="AB1000" s="130"/>
      <c r="AC1000" s="130"/>
      <c r="AD1000" s="130"/>
    </row>
    <row r="1001" spans="1:30" ht="12.75">
      <c r="A1001">
        <v>996</v>
      </c>
      <c r="X1001" s="137"/>
      <c r="Y1001" s="137"/>
      <c r="Z1001" s="137"/>
      <c r="AB1001" s="130"/>
      <c r="AC1001" s="130"/>
      <c r="AD1001" s="130"/>
    </row>
    <row r="1002" spans="1:30" ht="12.75">
      <c r="A1002">
        <v>997</v>
      </c>
      <c r="X1002" s="137"/>
      <c r="Y1002" s="137"/>
      <c r="Z1002" s="137"/>
      <c r="AB1002" s="130"/>
      <c r="AC1002" s="130"/>
      <c r="AD1002" s="130"/>
    </row>
    <row r="1003" spans="1:30" ht="12.75">
      <c r="A1003">
        <v>998</v>
      </c>
      <c r="X1003" s="137"/>
      <c r="Y1003" s="137"/>
      <c r="Z1003" s="137"/>
      <c r="AB1003" s="130"/>
      <c r="AC1003" s="130"/>
      <c r="AD1003" s="130"/>
    </row>
    <row r="1004" spans="1:30" ht="12.75">
      <c r="A1004">
        <v>999</v>
      </c>
      <c r="X1004" s="137"/>
      <c r="Y1004" s="137"/>
      <c r="Z1004" s="137"/>
      <c r="AB1004" s="130"/>
      <c r="AC1004" s="130"/>
      <c r="AD1004" s="130"/>
    </row>
    <row r="1005" spans="1:30" ht="12.75">
      <c r="A1005">
        <v>1000</v>
      </c>
      <c r="X1005" s="137"/>
      <c r="Y1005" s="137"/>
      <c r="Z1005" s="137"/>
      <c r="AB1005" s="130"/>
      <c r="AC1005" s="130"/>
      <c r="AD1005" s="130"/>
    </row>
    <row r="1007" spans="17:22" ht="12.75">
      <c r="Q1007" s="141"/>
      <c r="R1007" s="141"/>
      <c r="S1007" s="141"/>
      <c r="T1007" s="141"/>
      <c r="U1007" s="141"/>
      <c r="V1007" s="141"/>
    </row>
  </sheetData>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8"/>
  <dimension ref="A1:J65"/>
  <sheetViews>
    <sheetView workbookViewId="0" topLeftCell="A1">
      <selection activeCell="A2" sqref="A2"/>
    </sheetView>
  </sheetViews>
  <sheetFormatPr defaultColWidth="9.140625" defaultRowHeight="12.75"/>
  <cols>
    <col min="2" max="2" width="9.140625" style="44" customWidth="1"/>
    <col min="3" max="3" width="3.28125" style="0" customWidth="1"/>
    <col min="7" max="7" width="3.8515625" style="0" customWidth="1"/>
  </cols>
  <sheetData>
    <row r="1" ht="15.75">
      <c r="A1" s="43" t="s">
        <v>148</v>
      </c>
    </row>
    <row r="3" spans="4:10" ht="12.75">
      <c r="D3" s="153" t="s">
        <v>67</v>
      </c>
      <c r="E3" s="153"/>
      <c r="F3" s="153"/>
      <c r="G3" s="44"/>
      <c r="H3" s="153" t="s">
        <v>66</v>
      </c>
      <c r="I3" s="153"/>
      <c r="J3" s="153"/>
    </row>
    <row r="4" spans="2:10" ht="12.75">
      <c r="B4" s="44" t="s">
        <v>74</v>
      </c>
      <c r="D4" s="150">
        <v>40</v>
      </c>
      <c r="E4" s="150">
        <v>60</v>
      </c>
      <c r="F4" s="150">
        <v>80</v>
      </c>
      <c r="G4" s="150"/>
      <c r="H4" s="150">
        <v>40</v>
      </c>
      <c r="I4" s="150">
        <v>60</v>
      </c>
      <c r="J4" s="150">
        <v>80</v>
      </c>
    </row>
    <row r="5" spans="2:10" ht="12.75">
      <c r="B5" s="44" t="s">
        <v>21</v>
      </c>
      <c r="D5" s="130"/>
      <c r="E5" s="130"/>
      <c r="F5" s="130"/>
      <c r="H5" s="130"/>
      <c r="I5" s="130"/>
      <c r="J5" s="130"/>
    </row>
    <row r="6" spans="2:10" ht="12.75">
      <c r="B6" s="44" t="s">
        <v>22</v>
      </c>
      <c r="D6" s="130"/>
      <c r="E6" s="130"/>
      <c r="F6" s="130"/>
      <c r="H6" s="130"/>
      <c r="I6" s="130"/>
      <c r="J6" s="130"/>
    </row>
    <row r="7" spans="1:2" ht="12.75">
      <c r="A7" s="44" t="s">
        <v>149</v>
      </c>
      <c r="B7" s="44" t="s">
        <v>59</v>
      </c>
    </row>
    <row r="8" spans="2:10" ht="12.75">
      <c r="B8" s="44">
        <v>0</v>
      </c>
      <c r="D8" s="130"/>
      <c r="E8" s="130"/>
      <c r="F8" s="130"/>
      <c r="H8" s="130"/>
      <c r="I8" s="130"/>
      <c r="J8" s="130"/>
    </row>
    <row r="9" spans="2:10" ht="12.75">
      <c r="B9" s="44">
        <v>100</v>
      </c>
      <c r="D9" s="130"/>
      <c r="E9" s="130"/>
      <c r="F9" s="130"/>
      <c r="H9" s="130"/>
      <c r="I9" s="130"/>
      <c r="J9" s="130"/>
    </row>
    <row r="10" spans="2:10" ht="12.75">
      <c r="B10" s="44">
        <v>200</v>
      </c>
      <c r="D10" s="130"/>
      <c r="E10" s="130"/>
      <c r="F10" s="130"/>
      <c r="H10" s="130"/>
      <c r="I10" s="130"/>
      <c r="J10" s="130"/>
    </row>
    <row r="11" spans="2:10" ht="12.75">
      <c r="B11" s="44">
        <v>300</v>
      </c>
      <c r="D11" s="130"/>
      <c r="E11" s="130"/>
      <c r="F11" s="130"/>
      <c r="H11" s="130"/>
      <c r="I11" s="130"/>
      <c r="J11" s="130"/>
    </row>
    <row r="12" spans="2:10" ht="12.75">
      <c r="B12" s="44">
        <v>400</v>
      </c>
      <c r="D12" s="130"/>
      <c r="E12" s="130"/>
      <c r="F12" s="130"/>
      <c r="H12" s="130"/>
      <c r="I12" s="130"/>
      <c r="J12" s="130"/>
    </row>
    <row r="13" spans="2:10" ht="12.75">
      <c r="B13" s="44">
        <v>500</v>
      </c>
      <c r="D13" s="130"/>
      <c r="E13" s="130"/>
      <c r="F13" s="130"/>
      <c r="H13" s="130"/>
      <c r="I13" s="130"/>
      <c r="J13" s="130"/>
    </row>
    <row r="14" spans="2:10" ht="12.75">
      <c r="B14" s="44">
        <v>600</v>
      </c>
      <c r="D14" s="130"/>
      <c r="E14" s="130"/>
      <c r="F14" s="130"/>
      <c r="H14" s="130"/>
      <c r="I14" s="130"/>
      <c r="J14" s="130"/>
    </row>
    <row r="15" spans="2:10" ht="12.75">
      <c r="B15" s="44">
        <v>700</v>
      </c>
      <c r="D15" s="130"/>
      <c r="E15" s="130"/>
      <c r="F15" s="130"/>
      <c r="H15" s="130"/>
      <c r="I15" s="130"/>
      <c r="J15" s="130"/>
    </row>
    <row r="16" spans="2:10" ht="12.75">
      <c r="B16" s="44">
        <v>800</v>
      </c>
      <c r="D16" s="130"/>
      <c r="E16" s="130"/>
      <c r="F16" s="130"/>
      <c r="H16" s="130"/>
      <c r="I16" s="130"/>
      <c r="J16" s="130"/>
    </row>
    <row r="17" spans="2:10" ht="12.75">
      <c r="B17" s="44">
        <v>900</v>
      </c>
      <c r="D17" s="130"/>
      <c r="E17" s="130"/>
      <c r="F17" s="130"/>
      <c r="H17" s="130"/>
      <c r="I17" s="130"/>
      <c r="J17" s="130"/>
    </row>
    <row r="18" spans="2:10" ht="12.75">
      <c r="B18" s="44">
        <v>1000</v>
      </c>
      <c r="D18" s="130"/>
      <c r="E18" s="130"/>
      <c r="F18" s="130"/>
      <c r="H18" s="130"/>
      <c r="I18" s="130"/>
      <c r="J18" s="130"/>
    </row>
    <row r="19" spans="2:10" ht="12.75">
      <c r="B19" s="44">
        <v>1500</v>
      </c>
      <c r="D19" s="130"/>
      <c r="E19" s="130"/>
      <c r="F19" s="130"/>
      <c r="H19" s="130"/>
      <c r="I19" s="130"/>
      <c r="J19" s="130"/>
    </row>
    <row r="20" spans="2:10" ht="12.75">
      <c r="B20" s="44">
        <v>2000</v>
      </c>
      <c r="D20" s="130"/>
      <c r="E20" s="130"/>
      <c r="F20" s="130"/>
      <c r="H20" s="130"/>
      <c r="I20" s="130"/>
      <c r="J20" s="130"/>
    </row>
    <row r="21" spans="2:10" ht="12.75">
      <c r="B21" s="44">
        <v>2500</v>
      </c>
      <c r="D21" s="130"/>
      <c r="E21" s="130"/>
      <c r="F21" s="130"/>
      <c r="H21" s="130"/>
      <c r="I21" s="130"/>
      <c r="J21" s="130"/>
    </row>
    <row r="22" spans="2:10" ht="12.75">
      <c r="B22" s="44">
        <v>3000</v>
      </c>
      <c r="D22" s="130"/>
      <c r="E22" s="130"/>
      <c r="F22" s="130"/>
      <c r="H22" s="130"/>
      <c r="I22" s="130"/>
      <c r="J22" s="130"/>
    </row>
    <row r="23" spans="2:10" ht="12.75">
      <c r="B23" s="44">
        <v>3500</v>
      </c>
      <c r="D23" s="130"/>
      <c r="E23" s="130"/>
      <c r="F23" s="130"/>
      <c r="H23" s="130"/>
      <c r="I23" s="130"/>
      <c r="J23" s="130"/>
    </row>
    <row r="24" spans="2:10" ht="12.75">
      <c r="B24" s="44">
        <v>4000</v>
      </c>
      <c r="D24" s="130"/>
      <c r="E24" s="130"/>
      <c r="F24" s="130"/>
      <c r="H24" s="130"/>
      <c r="I24" s="130"/>
      <c r="J24" s="130"/>
    </row>
    <row r="25" spans="2:10" ht="12.75">
      <c r="B25" s="44">
        <v>4500</v>
      </c>
      <c r="D25" s="130"/>
      <c r="E25" s="130"/>
      <c r="F25" s="130"/>
      <c r="H25" s="130"/>
      <c r="I25" s="130"/>
      <c r="J25" s="130"/>
    </row>
    <row r="26" spans="2:10" ht="12.75">
      <c r="B26" s="44">
        <v>5000</v>
      </c>
      <c r="D26" s="130"/>
      <c r="E26" s="130"/>
      <c r="F26" s="130"/>
      <c r="H26" s="130"/>
      <c r="I26" s="130"/>
      <c r="J26" s="130"/>
    </row>
    <row r="27" spans="2:10" ht="12.75">
      <c r="B27" s="44">
        <v>6000</v>
      </c>
      <c r="D27" s="130"/>
      <c r="E27" s="130"/>
      <c r="F27" s="130"/>
      <c r="H27" s="130"/>
      <c r="I27" s="130"/>
      <c r="J27" s="130"/>
    </row>
    <row r="28" spans="2:10" ht="12.75">
      <c r="B28" s="44">
        <v>7000</v>
      </c>
      <c r="D28" s="130"/>
      <c r="E28" s="130"/>
      <c r="F28" s="130"/>
      <c r="H28" s="130"/>
      <c r="I28" s="130"/>
      <c r="J28" s="130"/>
    </row>
    <row r="29" spans="2:10" ht="12.75">
      <c r="B29" s="44">
        <v>8000</v>
      </c>
      <c r="D29" s="130"/>
      <c r="E29" s="130"/>
      <c r="F29" s="130"/>
      <c r="H29" s="130"/>
      <c r="I29" s="130"/>
      <c r="J29" s="130"/>
    </row>
    <row r="30" spans="2:10" ht="12.75">
      <c r="B30" s="44">
        <v>9000</v>
      </c>
      <c r="D30" s="130"/>
      <c r="E30" s="130"/>
      <c r="F30" s="130"/>
      <c r="H30" s="130"/>
      <c r="I30" s="130"/>
      <c r="J30" s="130"/>
    </row>
    <row r="31" spans="2:10" ht="12.75">
      <c r="B31" s="44">
        <v>10000</v>
      </c>
      <c r="D31" s="130"/>
      <c r="E31" s="130"/>
      <c r="F31" s="130"/>
      <c r="H31" s="130"/>
      <c r="I31" s="130"/>
      <c r="J31" s="130"/>
    </row>
    <row r="32" spans="2:10" ht="12.75">
      <c r="B32" s="44">
        <v>11000</v>
      </c>
      <c r="D32" s="130"/>
      <c r="E32" s="130"/>
      <c r="F32" s="130"/>
      <c r="H32" s="130"/>
      <c r="I32" s="130"/>
      <c r="J32" s="130"/>
    </row>
    <row r="33" spans="2:10" ht="12.75">
      <c r="B33" s="44">
        <v>12000</v>
      </c>
      <c r="D33" s="130"/>
      <c r="E33" s="130"/>
      <c r="F33" s="130"/>
      <c r="H33" s="130"/>
      <c r="I33" s="130"/>
      <c r="J33" s="130"/>
    </row>
    <row r="34" spans="2:10" ht="12.75">
      <c r="B34" s="44">
        <v>13000</v>
      </c>
      <c r="D34" s="130"/>
      <c r="E34" s="130"/>
      <c r="F34" s="130"/>
      <c r="H34" s="130"/>
      <c r="I34" s="130"/>
      <c r="J34" s="130"/>
    </row>
    <row r="35" spans="2:10" ht="12.75">
      <c r="B35" s="44">
        <v>14000</v>
      </c>
      <c r="D35" s="130"/>
      <c r="E35" s="130"/>
      <c r="F35" s="130"/>
      <c r="H35" s="130"/>
      <c r="I35" s="130"/>
      <c r="J35" s="130"/>
    </row>
    <row r="36" spans="2:10" ht="12.75">
      <c r="B36" s="44">
        <v>15000</v>
      </c>
      <c r="D36" s="130"/>
      <c r="E36" s="130"/>
      <c r="F36" s="130"/>
      <c r="H36" s="130"/>
      <c r="I36" s="130"/>
      <c r="J36" s="130"/>
    </row>
    <row r="37" spans="2:10" ht="12.75">
      <c r="B37" s="44">
        <v>16000</v>
      </c>
      <c r="D37" s="130"/>
      <c r="E37" s="130"/>
      <c r="F37" s="130"/>
      <c r="H37" s="130"/>
      <c r="I37" s="130"/>
      <c r="J37" s="130"/>
    </row>
    <row r="38" spans="2:10" ht="12.75">
      <c r="B38" s="44">
        <v>17000</v>
      </c>
      <c r="D38" s="130"/>
      <c r="E38" s="130"/>
      <c r="F38" s="130"/>
      <c r="H38" s="130"/>
      <c r="I38" s="130"/>
      <c r="J38" s="130"/>
    </row>
    <row r="39" spans="2:10" ht="12.75">
      <c r="B39" s="44">
        <v>18000</v>
      </c>
      <c r="D39" s="130"/>
      <c r="E39" s="130"/>
      <c r="F39" s="130"/>
      <c r="H39" s="130"/>
      <c r="I39" s="130"/>
      <c r="J39" s="130"/>
    </row>
    <row r="40" spans="2:10" ht="12.75">
      <c r="B40" s="44">
        <v>19000</v>
      </c>
      <c r="D40" s="130"/>
      <c r="E40" s="130"/>
      <c r="F40" s="130"/>
      <c r="H40" s="130"/>
      <c r="I40" s="130"/>
      <c r="J40" s="130"/>
    </row>
    <row r="41" spans="2:10" ht="12.75">
      <c r="B41" s="44">
        <v>20000</v>
      </c>
      <c r="D41" s="130"/>
      <c r="E41" s="130"/>
      <c r="F41" s="130"/>
      <c r="H41" s="130"/>
      <c r="I41" s="130"/>
      <c r="J41" s="130"/>
    </row>
    <row r="42" spans="2:10" ht="12.75">
      <c r="B42" s="44">
        <v>21000</v>
      </c>
      <c r="D42" s="130"/>
      <c r="E42" s="130"/>
      <c r="F42" s="130"/>
      <c r="H42" s="130"/>
      <c r="I42" s="130"/>
      <c r="J42" s="130"/>
    </row>
    <row r="43" spans="2:10" ht="12.75">
      <c r="B43" s="44">
        <v>22000</v>
      </c>
      <c r="D43" s="130"/>
      <c r="E43" s="130"/>
      <c r="F43" s="130"/>
      <c r="H43" s="130"/>
      <c r="I43" s="130"/>
      <c r="J43" s="130"/>
    </row>
    <row r="44" spans="2:10" ht="12.75">
      <c r="B44" s="44">
        <v>23000</v>
      </c>
      <c r="D44" s="130"/>
      <c r="E44" s="130"/>
      <c r="F44" s="130"/>
      <c r="H44" s="130"/>
      <c r="I44" s="130"/>
      <c r="J44" s="130"/>
    </row>
    <row r="45" spans="2:10" ht="12.75">
      <c r="B45" s="44">
        <v>24000</v>
      </c>
      <c r="D45" s="130"/>
      <c r="E45" s="130"/>
      <c r="F45" s="130"/>
      <c r="H45" s="130"/>
      <c r="I45" s="130"/>
      <c r="J45" s="130"/>
    </row>
    <row r="46" spans="2:10" ht="12.75">
      <c r="B46" s="44">
        <v>25000</v>
      </c>
      <c r="D46" s="130"/>
      <c r="E46" s="130"/>
      <c r="F46" s="130"/>
      <c r="H46" s="130"/>
      <c r="I46" s="130"/>
      <c r="J46" s="130"/>
    </row>
    <row r="47" spans="2:10" ht="12.75">
      <c r="B47" s="44">
        <v>26000</v>
      </c>
      <c r="D47" s="130"/>
      <c r="E47" s="130"/>
      <c r="F47" s="130"/>
      <c r="H47" s="130"/>
      <c r="I47" s="130"/>
      <c r="J47" s="130"/>
    </row>
    <row r="48" spans="2:10" ht="12.75">
      <c r="B48" s="44">
        <v>27000</v>
      </c>
      <c r="D48" s="130"/>
      <c r="E48" s="130"/>
      <c r="F48" s="130"/>
      <c r="H48" s="130"/>
      <c r="I48" s="130"/>
      <c r="J48" s="130"/>
    </row>
    <row r="49" spans="2:10" ht="12.75">
      <c r="B49" s="44">
        <v>28000</v>
      </c>
      <c r="D49" s="130"/>
      <c r="E49" s="130"/>
      <c r="F49" s="130"/>
      <c r="H49" s="130"/>
      <c r="I49" s="130"/>
      <c r="J49" s="130"/>
    </row>
    <row r="50" spans="2:10" ht="12.75">
      <c r="B50" s="44">
        <v>29000</v>
      </c>
      <c r="D50" s="130"/>
      <c r="E50" s="130"/>
      <c r="F50" s="130"/>
      <c r="H50" s="130"/>
      <c r="I50" s="130"/>
      <c r="J50" s="130"/>
    </row>
    <row r="51" spans="2:10" ht="12.75">
      <c r="B51" s="44">
        <v>30000</v>
      </c>
      <c r="D51" s="130"/>
      <c r="E51" s="130"/>
      <c r="F51" s="130"/>
      <c r="H51" s="130"/>
      <c r="I51" s="130"/>
      <c r="J51" s="130"/>
    </row>
    <row r="52" spans="2:10" ht="12.75">
      <c r="B52" s="44">
        <v>35000</v>
      </c>
      <c r="D52" s="130"/>
      <c r="E52" s="130"/>
      <c r="F52" s="130"/>
      <c r="H52" s="130"/>
      <c r="I52" s="130"/>
      <c r="J52" s="130"/>
    </row>
    <row r="53" spans="2:10" ht="12.75">
      <c r="B53" s="44">
        <v>40000</v>
      </c>
      <c r="D53" s="130"/>
      <c r="E53" s="130"/>
      <c r="F53" s="130"/>
      <c r="H53" s="130"/>
      <c r="I53" s="130"/>
      <c r="J53" s="130"/>
    </row>
    <row r="54" spans="2:10" ht="12.75">
      <c r="B54" s="44">
        <v>45000</v>
      </c>
      <c r="D54" s="130"/>
      <c r="E54" s="130"/>
      <c r="F54" s="130"/>
      <c r="H54" s="130"/>
      <c r="I54" s="130"/>
      <c r="J54" s="130"/>
    </row>
    <row r="55" spans="2:10" ht="12.75">
      <c r="B55" s="44">
        <v>50000</v>
      </c>
      <c r="D55" s="130"/>
      <c r="E55" s="130"/>
      <c r="F55" s="130"/>
      <c r="H55" s="130"/>
      <c r="I55" s="130"/>
      <c r="J55" s="130"/>
    </row>
    <row r="56" spans="2:10" ht="12.75">
      <c r="B56" s="44">
        <v>55000</v>
      </c>
      <c r="D56" s="130"/>
      <c r="E56" s="130"/>
      <c r="F56" s="130"/>
      <c r="H56" s="130"/>
      <c r="I56" s="130"/>
      <c r="J56" s="130"/>
    </row>
    <row r="57" spans="2:10" ht="12.75">
      <c r="B57" s="44">
        <v>60000</v>
      </c>
      <c r="D57" s="130"/>
      <c r="E57" s="130"/>
      <c r="F57" s="130"/>
      <c r="H57" s="130"/>
      <c r="I57" s="130"/>
      <c r="J57" s="130"/>
    </row>
    <row r="58" spans="2:10" ht="12.75">
      <c r="B58" s="44">
        <v>65000</v>
      </c>
      <c r="D58" s="130"/>
      <c r="E58" s="130"/>
      <c r="F58" s="130"/>
      <c r="H58" s="130"/>
      <c r="I58" s="130"/>
      <c r="J58" s="130"/>
    </row>
    <row r="59" spans="2:10" ht="12.75">
      <c r="B59" s="44">
        <v>70000</v>
      </c>
      <c r="D59" s="130"/>
      <c r="E59" s="130"/>
      <c r="F59" s="130"/>
      <c r="H59" s="130"/>
      <c r="I59" s="130"/>
      <c r="J59" s="130"/>
    </row>
    <row r="60" spans="2:10" ht="12.75">
      <c r="B60" s="44">
        <v>75000</v>
      </c>
      <c r="D60" s="130"/>
      <c r="E60" s="130"/>
      <c r="F60" s="130"/>
      <c r="H60" s="130"/>
      <c r="I60" s="130"/>
      <c r="J60" s="130"/>
    </row>
    <row r="61" spans="2:10" ht="12.75">
      <c r="B61" s="44">
        <v>80000</v>
      </c>
      <c r="D61" s="130"/>
      <c r="E61" s="130"/>
      <c r="F61" s="130"/>
      <c r="H61" s="130"/>
      <c r="I61" s="130"/>
      <c r="J61" s="130"/>
    </row>
    <row r="62" spans="2:10" ht="12.75">
      <c r="B62" s="44">
        <v>85000</v>
      </c>
      <c r="D62" s="130"/>
      <c r="E62" s="130"/>
      <c r="F62" s="130"/>
      <c r="H62" s="130"/>
      <c r="I62" s="130"/>
      <c r="J62" s="130"/>
    </row>
    <row r="63" spans="2:10" ht="12.75">
      <c r="B63" s="44">
        <v>90000</v>
      </c>
      <c r="D63" s="130"/>
      <c r="E63" s="130"/>
      <c r="F63" s="130"/>
      <c r="H63" s="130"/>
      <c r="I63" s="130"/>
      <c r="J63" s="130"/>
    </row>
    <row r="64" spans="2:10" ht="12.75">
      <c r="B64" s="44">
        <v>95000</v>
      </c>
      <c r="D64" s="130"/>
      <c r="E64" s="130"/>
      <c r="F64" s="130"/>
      <c r="H64" s="130"/>
      <c r="I64" s="130"/>
      <c r="J64" s="130"/>
    </row>
    <row r="65" spans="2:10" ht="12.75">
      <c r="B65" s="44">
        <v>100000</v>
      </c>
      <c r="D65" s="130"/>
      <c r="E65" s="130"/>
      <c r="F65" s="130"/>
      <c r="H65" s="130"/>
      <c r="I65" s="130"/>
      <c r="J65" s="130"/>
    </row>
  </sheetData>
  <mergeCells count="2">
    <mergeCell ref="D3:F3"/>
    <mergeCell ref="H3:J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Customer</dc:creator>
  <cp:keywords/>
  <dc:description/>
  <cp:lastModifiedBy>Andrew Briggs</cp:lastModifiedBy>
  <cp:lastPrinted>2002-08-26T15:47:11Z</cp:lastPrinted>
  <dcterms:created xsi:type="dcterms:W3CDTF">1996-10-22T18:25:37Z</dcterms:created>
  <dcterms:modified xsi:type="dcterms:W3CDTF">2005-12-13T10:48:50Z</dcterms:modified>
  <cp:category/>
  <cp:version/>
  <cp:contentType/>
  <cp:contentStatus/>
</cp:coreProperties>
</file>