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HERC\STAFF FOLDERS\Helen D\Website of utility mapping algorithms\"/>
    </mc:Choice>
  </mc:AlternateContent>
  <bookViews>
    <workbookView xWindow="0" yWindow="0" windowWidth="15780" windowHeight="5910" tabRatio="927"/>
  </bookViews>
  <sheets>
    <sheet name="DET - included studies" sheetId="1" r:id="rId1"/>
  </sheets>
  <definedNames>
    <definedName name="_xlnm._FilterDatabase" localSheetId="0" hidden="1">'DET - included studies'!$A$16:$AJ$499</definedName>
    <definedName name="_kd50" localSheetId="0">'DET - included studies'!#REF!</definedName>
    <definedName name="_kh60" localSheetId="0">'DET - included studies'!#REF!</definedName>
    <definedName name="_kv01" localSheetId="0">'DET - included studies'!#REF!</definedName>
    <definedName name="kc00" localSheetId="0">'DET - included studies'!#REF!</definedName>
    <definedName name="ke00" localSheetId="0">'DET - included studies'!#REF!</definedName>
    <definedName name="kf00" localSheetId="0">'DET - included studies'!#REF!</definedName>
    <definedName name="kg00" localSheetId="0">'DET - included studies'!#REF!</definedName>
    <definedName name="kh00" localSheetId="0">'DET - included studies'!#REF!</definedName>
    <definedName name="ki00" localSheetId="0">'DET - included studies'!#REF!</definedName>
    <definedName name="kj00" localSheetId="0">'DET - included studies'!#REF!</definedName>
    <definedName name="kk00" localSheetId="0">'DET - included studies'!#REF!</definedName>
    <definedName name="kl00" localSheetId="0">'DET - included studies'!#REF!</definedName>
    <definedName name="km00" localSheetId="0">'DET - included studies'!#REF!</definedName>
    <definedName name="kn00" localSheetId="0">'DET - included studies'!#REF!</definedName>
    <definedName name="ko00" localSheetId="0">'DET - included studies'!#REF!</definedName>
    <definedName name="kp00" localSheetId="0">'DET - included studies'!#REF!</definedName>
    <definedName name="kq00" localSheetId="0">'DET - included studies'!#REF!</definedName>
    <definedName name="kr00" localSheetId="0">'DET - included studies'!#REF!</definedName>
    <definedName name="ks00" localSheetId="0">'DET - included studies'!#REF!</definedName>
    <definedName name="kz00" localSheetId="0">'DET - included studies'!#REF!</definedName>
  </definedNames>
  <calcPr calcId="162913"/>
</workbook>
</file>

<file path=xl/calcChain.xml><?xml version="1.0" encoding="utf-8"?>
<calcChain xmlns="http://schemas.openxmlformats.org/spreadsheetml/2006/main">
  <c r="AB17" i="1" l="1"/>
  <c r="AB18" i="1"/>
  <c r="AA18" i="1" s="1"/>
  <c r="AB23" i="1"/>
  <c r="AB24" i="1"/>
  <c r="AB25" i="1"/>
  <c r="AB26" i="1"/>
  <c r="AA26" i="1" s="1"/>
  <c r="AB27" i="1"/>
  <c r="AC27" i="1" s="1"/>
  <c r="AB28" i="1"/>
  <c r="AA28" i="1" s="1"/>
  <c r="AB29" i="1"/>
  <c r="AC29" i="1" s="1"/>
  <c r="AB30" i="1"/>
  <c r="AA30" i="1" s="1"/>
  <c r="AB31" i="1"/>
  <c r="AB32" i="1"/>
  <c r="AB33" i="1"/>
  <c r="AB34" i="1"/>
  <c r="AA34" i="1" s="1"/>
  <c r="AB38" i="1"/>
  <c r="AA38" i="1" s="1"/>
  <c r="AB41" i="1"/>
  <c r="AB42" i="1"/>
  <c r="AB43" i="1"/>
  <c r="AC43" i="1" s="1"/>
  <c r="AB44" i="1"/>
  <c r="AA44" i="1" s="1"/>
  <c r="AB45" i="1"/>
  <c r="AA45" i="1" s="1"/>
  <c r="AB46" i="1"/>
  <c r="AB47" i="1"/>
  <c r="AC47" i="1" s="1"/>
  <c r="AB48" i="1"/>
  <c r="AB50" i="1"/>
  <c r="AA50" i="1" s="1"/>
  <c r="AB51" i="1"/>
  <c r="AA51" i="1" s="1"/>
  <c r="AB52" i="1"/>
  <c r="AC52" i="1" s="1"/>
  <c r="AB53" i="1"/>
  <c r="AB54" i="1"/>
  <c r="AA54" i="1" s="1"/>
  <c r="AB55" i="1"/>
  <c r="AC55" i="1" s="1"/>
  <c r="AB59" i="1"/>
  <c r="AC59" i="1" s="1"/>
  <c r="AB60" i="1"/>
  <c r="AB61" i="1"/>
  <c r="AA61" i="1" s="1"/>
  <c r="AB62" i="1"/>
  <c r="AA62" i="1" s="1"/>
  <c r="AB63" i="1"/>
  <c r="AA63" i="1" s="1"/>
  <c r="AB64" i="1"/>
  <c r="AC64" i="1" s="1"/>
  <c r="AB65" i="1"/>
  <c r="AA65" i="1" s="1"/>
  <c r="AB66" i="1"/>
  <c r="AC66" i="1" s="1"/>
  <c r="AB67" i="1"/>
  <c r="AB68" i="1"/>
  <c r="AA68" i="1" s="1"/>
  <c r="AB69" i="1"/>
  <c r="AC69" i="1" s="1"/>
  <c r="AB70" i="1"/>
  <c r="AC70" i="1" s="1"/>
  <c r="AB71" i="1"/>
  <c r="AA71" i="1" s="1"/>
  <c r="AB73" i="1"/>
  <c r="AA73" i="1" s="1"/>
  <c r="AB74" i="1"/>
  <c r="AC74" i="1" s="1"/>
  <c r="AB75" i="1"/>
  <c r="AA75" i="1" s="1"/>
  <c r="AB76" i="1"/>
  <c r="AA76" i="1" s="1"/>
  <c r="AB77" i="1"/>
  <c r="AB78" i="1"/>
  <c r="AC78" i="1" s="1"/>
  <c r="AB79" i="1"/>
  <c r="AB81" i="1"/>
  <c r="AC81" i="1" s="1"/>
  <c r="AB82" i="1"/>
  <c r="AA82" i="1" s="1"/>
  <c r="AB83" i="1"/>
  <c r="AB84" i="1"/>
  <c r="AA84" i="1" s="1"/>
  <c r="AB85" i="1"/>
  <c r="AA85" i="1" s="1"/>
  <c r="AB86" i="1"/>
  <c r="AB87" i="1"/>
  <c r="AA87" i="1" s="1"/>
  <c r="AB88" i="1"/>
  <c r="AA88" i="1" s="1"/>
  <c r="AB89" i="1"/>
  <c r="AC89" i="1" s="1"/>
  <c r="AB90" i="1"/>
  <c r="AB91" i="1"/>
  <c r="AC91" i="1" s="1"/>
  <c r="AB92" i="1"/>
  <c r="AB93" i="1"/>
  <c r="AB94" i="1"/>
  <c r="AC94" i="1" s="1"/>
  <c r="AB95" i="1"/>
  <c r="AA95" i="1" s="1"/>
  <c r="AB96" i="1"/>
  <c r="AC96" i="1" s="1"/>
  <c r="AB97" i="1"/>
  <c r="AA97" i="1" s="1"/>
  <c r="AB98" i="1"/>
  <c r="AA98" i="1" s="1"/>
  <c r="AB99" i="1"/>
  <c r="AA99" i="1" s="1"/>
  <c r="AB100" i="1"/>
  <c r="AA100" i="1" s="1"/>
  <c r="AB101" i="1"/>
  <c r="AB103" i="1"/>
  <c r="AA103" i="1" s="1"/>
  <c r="AB104" i="1"/>
  <c r="AB105" i="1"/>
  <c r="AC105" i="1" s="1"/>
  <c r="AB106" i="1"/>
  <c r="AC106" i="1" s="1"/>
  <c r="AB107" i="1"/>
  <c r="AA107" i="1" s="1"/>
  <c r="AB108" i="1"/>
  <c r="AA108" i="1" s="1"/>
  <c r="AB109" i="1"/>
  <c r="AA109" i="1" s="1"/>
  <c r="AB110" i="1"/>
  <c r="AA110" i="1" s="1"/>
  <c r="AB111" i="1"/>
  <c r="AA111" i="1" s="1"/>
  <c r="AB112" i="1"/>
  <c r="AA112" i="1" s="1"/>
  <c r="AB113" i="1"/>
  <c r="AJ113" i="1"/>
  <c r="AB114" i="1"/>
  <c r="AA114" i="1" s="1"/>
  <c r="AB115" i="1"/>
  <c r="AA115" i="1" s="1"/>
  <c r="AB116" i="1"/>
  <c r="AC116" i="1" s="1"/>
  <c r="AB118" i="1"/>
  <c r="AC118" i="1" s="1"/>
  <c r="AB122" i="1"/>
  <c r="AC122" i="1" s="1"/>
  <c r="AB123" i="1"/>
  <c r="AA123" i="1" s="1"/>
  <c r="AB125" i="1"/>
  <c r="AA125" i="1" s="1"/>
  <c r="AB126" i="1"/>
  <c r="AC126" i="1" s="1"/>
  <c r="AB127" i="1"/>
  <c r="AC127" i="1" s="1"/>
  <c r="AB128" i="1"/>
  <c r="AC128" i="1" s="1"/>
  <c r="AB129" i="1"/>
  <c r="AC129" i="1" s="1"/>
  <c r="AB130" i="1"/>
  <c r="AC130" i="1" s="1"/>
  <c r="AB131" i="1"/>
  <c r="AA131" i="1" s="1"/>
  <c r="AB132" i="1"/>
  <c r="AC132" i="1" s="1"/>
  <c r="AB133" i="1"/>
  <c r="AB134" i="1"/>
  <c r="AC134" i="1" s="1"/>
  <c r="AB135" i="1"/>
  <c r="AB136" i="1"/>
  <c r="AA136" i="1" s="1"/>
  <c r="AB139" i="1"/>
  <c r="AC139" i="1" s="1"/>
  <c r="AB140" i="1"/>
  <c r="AC140" i="1" s="1"/>
  <c r="AB141" i="1"/>
  <c r="AC141" i="1" s="1"/>
  <c r="AB145" i="1"/>
  <c r="AC145" i="1" s="1"/>
  <c r="AB146" i="1"/>
  <c r="AB147" i="1"/>
  <c r="AA147" i="1" s="1"/>
  <c r="AB149" i="1"/>
  <c r="AA149" i="1" s="1"/>
  <c r="AB150" i="1"/>
  <c r="AC150" i="1" s="1"/>
  <c r="AB151" i="1"/>
  <c r="AB152" i="1"/>
  <c r="AC152" i="1" s="1"/>
  <c r="AB153" i="1"/>
  <c r="AC153" i="1" s="1"/>
  <c r="AB154" i="1"/>
  <c r="AC154" i="1" s="1"/>
  <c r="AB158" i="1"/>
  <c r="AB159" i="1"/>
  <c r="AC159" i="1" s="1"/>
  <c r="AB160" i="1"/>
  <c r="AC160" i="1" s="1"/>
  <c r="AB161" i="1"/>
  <c r="AB162" i="1"/>
  <c r="AC162" i="1" s="1"/>
  <c r="AB163" i="1"/>
  <c r="AA163" i="1" s="1"/>
  <c r="AB164" i="1"/>
  <c r="AA164" i="1" s="1"/>
  <c r="AB166" i="1"/>
  <c r="AC166" i="1" s="1"/>
  <c r="AB167" i="1"/>
  <c r="AA167" i="1" s="1"/>
  <c r="AB170" i="1"/>
  <c r="AA170" i="1" s="1"/>
  <c r="AB171" i="1"/>
  <c r="AA171" i="1" s="1"/>
  <c r="AB172" i="1"/>
  <c r="AC172" i="1" s="1"/>
  <c r="AB173" i="1"/>
  <c r="AA173" i="1" s="1"/>
  <c r="AB174" i="1"/>
  <c r="AB175" i="1"/>
  <c r="AC175" i="1" s="1"/>
  <c r="AB176" i="1"/>
  <c r="AB177" i="1"/>
  <c r="AC177" i="1" s="1"/>
  <c r="AB179" i="1"/>
  <c r="AB180" i="1"/>
  <c r="AA180" i="1" s="1"/>
  <c r="AB181" i="1"/>
  <c r="AA181" i="1" s="1"/>
  <c r="AB182" i="1"/>
  <c r="AB183" i="1"/>
  <c r="AA183" i="1" s="1"/>
  <c r="AB184" i="1"/>
  <c r="AC184" i="1" s="1"/>
  <c r="AB185" i="1"/>
  <c r="AB186" i="1"/>
  <c r="AC186" i="1" s="1"/>
  <c r="AB187" i="1"/>
  <c r="AB188" i="1"/>
  <c r="AA188" i="1" s="1"/>
  <c r="AB189" i="1"/>
  <c r="AA189" i="1" s="1"/>
  <c r="AB190" i="1"/>
  <c r="AC190" i="1" s="1"/>
  <c r="AB191" i="1"/>
  <c r="AB193" i="1"/>
  <c r="AC193" i="1" s="1"/>
  <c r="AB194" i="1"/>
  <c r="AC194" i="1" s="1"/>
  <c r="AB195" i="1"/>
  <c r="AB196" i="1"/>
  <c r="AA196" i="1" s="1"/>
  <c r="AB197" i="1"/>
  <c r="AB198" i="1"/>
  <c r="AC198" i="1" s="1"/>
  <c r="AB199" i="1"/>
  <c r="AC199" i="1" s="1"/>
  <c r="AB204" i="1"/>
  <c r="AA204" i="1" s="1"/>
  <c r="AB205" i="1"/>
  <c r="AA205" i="1" s="1"/>
  <c r="AB206" i="1"/>
  <c r="AC206" i="1" s="1"/>
  <c r="AB208" i="1"/>
  <c r="AC208" i="1" s="1"/>
  <c r="AB209" i="1"/>
  <c r="AA209" i="1" s="1"/>
  <c r="AB210" i="1"/>
  <c r="AC210" i="1" s="1"/>
  <c r="AB211" i="1"/>
  <c r="AB212" i="1"/>
  <c r="AC212" i="1" s="1"/>
  <c r="AB213" i="1"/>
  <c r="AC213" i="1" s="1"/>
  <c r="AB214" i="1"/>
  <c r="AA214" i="1" s="1"/>
  <c r="AB215" i="1"/>
  <c r="AC215" i="1" s="1"/>
  <c r="AB216" i="1"/>
  <c r="AB217" i="1"/>
  <c r="AC217" i="1" s="1"/>
  <c r="AJ217" i="1"/>
  <c r="AB219" i="1"/>
  <c r="AB220" i="1"/>
  <c r="AC220" i="1" s="1"/>
  <c r="AB221" i="1"/>
  <c r="AC221" i="1" s="1"/>
  <c r="AB222" i="1"/>
  <c r="AA222" i="1" s="1"/>
  <c r="AB223" i="1"/>
  <c r="AA223" i="1" s="1"/>
  <c r="AB224" i="1"/>
  <c r="AB228" i="1"/>
  <c r="AA228" i="1" s="1"/>
  <c r="AB229" i="1"/>
  <c r="AC229" i="1" s="1"/>
  <c r="AB230" i="1"/>
  <c r="AB231" i="1"/>
  <c r="AC231" i="1" s="1"/>
  <c r="AB232" i="1"/>
  <c r="AC232" i="1" s="1"/>
  <c r="AB233" i="1"/>
  <c r="AC233" i="1" s="1"/>
  <c r="AB234" i="1"/>
  <c r="AB236" i="1"/>
  <c r="AA236" i="1" s="1"/>
  <c r="AB237" i="1"/>
  <c r="AA237" i="1" s="1"/>
  <c r="AB240" i="1"/>
  <c r="AA240" i="1" s="1"/>
  <c r="AB241" i="1"/>
  <c r="AC241" i="1" s="1"/>
  <c r="AB242" i="1"/>
  <c r="AC242" i="1" s="1"/>
  <c r="AB243" i="1"/>
  <c r="AA243" i="1" s="1"/>
  <c r="AB244" i="1"/>
  <c r="AA244" i="1" s="1"/>
  <c r="AB245" i="1"/>
  <c r="AC245" i="1" s="1"/>
  <c r="AB247" i="1"/>
  <c r="AA247" i="1" s="1"/>
  <c r="AB248" i="1"/>
  <c r="AB249" i="1"/>
  <c r="AA249" i="1" s="1"/>
  <c r="AB250" i="1"/>
  <c r="AC250" i="1" s="1"/>
  <c r="AB251" i="1"/>
  <c r="AB252" i="1"/>
  <c r="AB255" i="1"/>
  <c r="AC255" i="1" s="1"/>
  <c r="AB256" i="1"/>
  <c r="AA256" i="1" s="1"/>
  <c r="AB257" i="1"/>
  <c r="AA257" i="1" s="1"/>
  <c r="AB258" i="1"/>
  <c r="AC258" i="1" s="1"/>
  <c r="AB259" i="1"/>
  <c r="AC259" i="1" s="1"/>
  <c r="AB260" i="1"/>
  <c r="AA260" i="1" s="1"/>
  <c r="AB261" i="1"/>
  <c r="AA261" i="1" s="1"/>
  <c r="AB262" i="1"/>
  <c r="AC262" i="1" s="1"/>
  <c r="AB264" i="1"/>
  <c r="AC264" i="1" s="1"/>
  <c r="AB265" i="1"/>
  <c r="AB266" i="1"/>
  <c r="AA266" i="1" s="1"/>
  <c r="AB267" i="1"/>
  <c r="AC267" i="1" s="1"/>
  <c r="AB268" i="1"/>
  <c r="AC268" i="1" s="1"/>
  <c r="AB269" i="1"/>
  <c r="AB270" i="1"/>
  <c r="AA270" i="1" s="1"/>
  <c r="AB271" i="1"/>
  <c r="AC271" i="1" s="1"/>
  <c r="AB272" i="1"/>
  <c r="AA272" i="1" s="1"/>
  <c r="AB273" i="1"/>
  <c r="AC273" i="1" s="1"/>
  <c r="AB274" i="1"/>
  <c r="AC274" i="1" s="1"/>
  <c r="AB275" i="1"/>
  <c r="AA275" i="1" s="1"/>
  <c r="AB276" i="1"/>
  <c r="AA276" i="1" s="1"/>
  <c r="AB277" i="1"/>
  <c r="AA277" i="1" s="1"/>
  <c r="AB278" i="1"/>
  <c r="AA278" i="1" s="1"/>
  <c r="AB279" i="1"/>
  <c r="AA279" i="1" s="1"/>
  <c r="AB280" i="1"/>
  <c r="AA280" i="1" s="1"/>
  <c r="AB281" i="1"/>
  <c r="AA281" i="1" s="1"/>
  <c r="AB282" i="1"/>
  <c r="AC282" i="1" s="1"/>
  <c r="AB283" i="1"/>
  <c r="AA283" i="1" s="1"/>
  <c r="AB284" i="1"/>
  <c r="AC284" i="1" s="1"/>
  <c r="AB285" i="1"/>
  <c r="AA285" i="1" s="1"/>
  <c r="AB286" i="1"/>
  <c r="AC286" i="1" s="1"/>
  <c r="AB287" i="1"/>
  <c r="AA287" i="1" s="1"/>
  <c r="AB288" i="1"/>
  <c r="AC288" i="1" s="1"/>
  <c r="AB289" i="1"/>
  <c r="AC289" i="1" s="1"/>
  <c r="AB290" i="1"/>
  <c r="AA290" i="1" s="1"/>
  <c r="AB294" i="1"/>
  <c r="AA294" i="1" s="1"/>
  <c r="AB295" i="1"/>
  <c r="AB297" i="1"/>
  <c r="AC297" i="1" s="1"/>
  <c r="AB298" i="1"/>
  <c r="AC298" i="1" s="1"/>
  <c r="AB299" i="1"/>
  <c r="AC299" i="1" s="1"/>
  <c r="AB300" i="1"/>
  <c r="AC300" i="1" s="1"/>
  <c r="AB301" i="1"/>
  <c r="AA301" i="1" s="1"/>
  <c r="AB302" i="1"/>
  <c r="AB303" i="1"/>
  <c r="AA303" i="1" s="1"/>
  <c r="AB304" i="1"/>
  <c r="AA304" i="1" s="1"/>
  <c r="AB305" i="1"/>
  <c r="AA305" i="1" s="1"/>
  <c r="AB306" i="1"/>
  <c r="AA306" i="1" s="1"/>
  <c r="AB307" i="1"/>
  <c r="AA307" i="1" s="1"/>
  <c r="AB308" i="1"/>
  <c r="AC308" i="1" s="1"/>
  <c r="AB309" i="1"/>
  <c r="AA309" i="1" s="1"/>
  <c r="AB313" i="1"/>
  <c r="AA313" i="1" s="1"/>
  <c r="AB314" i="1"/>
  <c r="AB320" i="1"/>
  <c r="AB321" i="1"/>
  <c r="AB322" i="1"/>
  <c r="AA322" i="1" s="1"/>
  <c r="AB323" i="1"/>
  <c r="AB324" i="1"/>
  <c r="AB325" i="1"/>
  <c r="AB326" i="1"/>
  <c r="AC326" i="1" s="1"/>
  <c r="AB327" i="1"/>
  <c r="AB328" i="1"/>
  <c r="AA328" i="1" s="1"/>
  <c r="AB329" i="1"/>
  <c r="AA329" i="1" s="1"/>
  <c r="AB330" i="1"/>
  <c r="AC330" i="1" s="1"/>
  <c r="AB331" i="1"/>
  <c r="AC331" i="1" s="1"/>
  <c r="AB332" i="1"/>
  <c r="AC332" i="1" s="1"/>
  <c r="AB333" i="1"/>
  <c r="AB334" i="1"/>
  <c r="AA334" i="1" s="1"/>
  <c r="AB335" i="1"/>
  <c r="AB336" i="1"/>
  <c r="AA336" i="1" s="1"/>
  <c r="AB337" i="1"/>
  <c r="AA337" i="1" s="1"/>
  <c r="AB338" i="1"/>
  <c r="AA338" i="1" s="1"/>
  <c r="AB339" i="1"/>
  <c r="AA339" i="1" s="1"/>
  <c r="AB340" i="1"/>
  <c r="AC340" i="1" s="1"/>
  <c r="AB341" i="1"/>
  <c r="AB342" i="1"/>
  <c r="AA342" i="1" s="1"/>
  <c r="AB343" i="1"/>
  <c r="AC343" i="1" s="1"/>
  <c r="AB344" i="1"/>
  <c r="AA344" i="1" s="1"/>
  <c r="AB345" i="1"/>
  <c r="AB346" i="1"/>
  <c r="AC346" i="1" s="1"/>
  <c r="AB347" i="1"/>
  <c r="AB348" i="1"/>
  <c r="AC348" i="1" s="1"/>
  <c r="AB349" i="1"/>
  <c r="AB350" i="1"/>
  <c r="AA350" i="1" s="1"/>
  <c r="AB351" i="1"/>
  <c r="AC351" i="1" s="1"/>
  <c r="AB352" i="1"/>
  <c r="AA352" i="1" s="1"/>
  <c r="AB353" i="1"/>
  <c r="AB354" i="1"/>
  <c r="AC354" i="1" s="1"/>
  <c r="AB355" i="1"/>
  <c r="AB356" i="1"/>
  <c r="AC356" i="1" s="1"/>
  <c r="AB357" i="1"/>
  <c r="AB358" i="1"/>
  <c r="AA358" i="1" s="1"/>
  <c r="AB359" i="1"/>
  <c r="AC359" i="1" s="1"/>
  <c r="AB360" i="1"/>
  <c r="AA360" i="1" s="1"/>
  <c r="AB361" i="1"/>
  <c r="AB362" i="1"/>
  <c r="AC362" i="1" s="1"/>
  <c r="AB363" i="1"/>
  <c r="AB364" i="1"/>
  <c r="AC364" i="1" s="1"/>
  <c r="AB365" i="1"/>
  <c r="AB366" i="1"/>
  <c r="AA366" i="1" s="1"/>
  <c r="AB367" i="1"/>
  <c r="AC367" i="1" s="1"/>
  <c r="AB368" i="1"/>
  <c r="AA368" i="1" s="1"/>
  <c r="AB369" i="1"/>
  <c r="AC369" i="1" s="1"/>
  <c r="AB370" i="1"/>
  <c r="AA370" i="1" s="1"/>
  <c r="AB371" i="1"/>
  <c r="AB372" i="1"/>
  <c r="AC372" i="1" s="1"/>
  <c r="AB373" i="1"/>
  <c r="AB374" i="1"/>
  <c r="AC374" i="1" s="1"/>
  <c r="AB375" i="1"/>
  <c r="AC375" i="1" s="1"/>
  <c r="AB376" i="1"/>
  <c r="AA376" i="1" s="1"/>
  <c r="AB377" i="1"/>
  <c r="AC377" i="1" s="1"/>
  <c r="AB378" i="1"/>
  <c r="AC378" i="1" s="1"/>
  <c r="AB379" i="1"/>
  <c r="AC379" i="1" s="1"/>
  <c r="AB380" i="1"/>
  <c r="AC380" i="1" s="1"/>
  <c r="AB381" i="1"/>
  <c r="AC381" i="1" s="1"/>
  <c r="AB383" i="1"/>
  <c r="AC383" i="1" s="1"/>
  <c r="AB384" i="1"/>
  <c r="AB385" i="1"/>
  <c r="AB386" i="1"/>
  <c r="AC386" i="1" s="1"/>
  <c r="AB387" i="1"/>
  <c r="AC387" i="1" s="1"/>
  <c r="AB388" i="1"/>
  <c r="AA388" i="1" s="1"/>
  <c r="AB389" i="1"/>
  <c r="AB390" i="1"/>
  <c r="AB391" i="1"/>
  <c r="AC391" i="1" s="1"/>
  <c r="AB392" i="1"/>
  <c r="AC392" i="1" s="1"/>
  <c r="AB393" i="1"/>
  <c r="AB394" i="1"/>
  <c r="AA394" i="1" s="1"/>
  <c r="AB395" i="1"/>
  <c r="AC395" i="1" s="1"/>
  <c r="AB396" i="1"/>
  <c r="AC396" i="1" s="1"/>
  <c r="AB397" i="1"/>
  <c r="AB398" i="1"/>
  <c r="AA398" i="1" s="1"/>
  <c r="AB399" i="1"/>
  <c r="AC399" i="1" s="1"/>
  <c r="AB400" i="1"/>
  <c r="AB401" i="1"/>
  <c r="AB403" i="1"/>
  <c r="AB404" i="1"/>
  <c r="AA404" i="1" s="1"/>
  <c r="AB405" i="1"/>
  <c r="AB409" i="1"/>
  <c r="AB410" i="1"/>
  <c r="AA410" i="1" s="1"/>
  <c r="AB411" i="1"/>
  <c r="AA411" i="1" s="1"/>
  <c r="AB412" i="1"/>
  <c r="AA412" i="1" s="1"/>
  <c r="AB413" i="1"/>
  <c r="AB414" i="1"/>
  <c r="AC414" i="1" s="1"/>
  <c r="AB415" i="1"/>
  <c r="AB416" i="1"/>
  <c r="AB417" i="1"/>
  <c r="AB418" i="1"/>
  <c r="AA418" i="1" s="1"/>
  <c r="AB419" i="1"/>
  <c r="AB420" i="1"/>
  <c r="AC420" i="1" s="1"/>
  <c r="AB421" i="1"/>
  <c r="AB424" i="1"/>
  <c r="AA424" i="1" s="1"/>
  <c r="AB427" i="1"/>
  <c r="AC427" i="1" s="1"/>
  <c r="AB428" i="1"/>
  <c r="AC428" i="1" s="1"/>
  <c r="AB429" i="1"/>
  <c r="AA429" i="1" s="1"/>
  <c r="AB434" i="1"/>
  <c r="AA434" i="1" s="1"/>
  <c r="AB437" i="1"/>
  <c r="AC437" i="1" s="1"/>
  <c r="AB439" i="1"/>
  <c r="AC439" i="1" s="1"/>
  <c r="AB440" i="1"/>
  <c r="AC440" i="1" s="1"/>
  <c r="AB442" i="1"/>
  <c r="AC442" i="1" s="1"/>
  <c r="AB443" i="1"/>
  <c r="AC443" i="1" s="1"/>
  <c r="AB444" i="1"/>
  <c r="AA444" i="1" s="1"/>
  <c r="AB445" i="1"/>
  <c r="AA445" i="1" s="1"/>
  <c r="AB446" i="1"/>
  <c r="AC446" i="1" s="1"/>
  <c r="AB447" i="1"/>
  <c r="AA447" i="1" s="1"/>
  <c r="AB448" i="1"/>
  <c r="AA448" i="1" s="1"/>
  <c r="AB449" i="1"/>
  <c r="AA449" i="1" s="1"/>
  <c r="AB450" i="1"/>
  <c r="AC450" i="1" s="1"/>
  <c r="AB451" i="1"/>
  <c r="AC451" i="1" s="1"/>
  <c r="AB452" i="1"/>
  <c r="AA452" i="1" s="1"/>
  <c r="AB453" i="1"/>
  <c r="AA453" i="1" s="1"/>
  <c r="AB454" i="1"/>
  <c r="AC454" i="1" s="1"/>
  <c r="AB455" i="1"/>
  <c r="AA455" i="1" s="1"/>
  <c r="AB456" i="1"/>
  <c r="AA456" i="1" s="1"/>
  <c r="AB457" i="1"/>
  <c r="AC457" i="1" s="1"/>
  <c r="AB458" i="1"/>
  <c r="AA458" i="1" s="1"/>
  <c r="AB459" i="1"/>
  <c r="AC459" i="1" s="1"/>
  <c r="AB460" i="1"/>
  <c r="AA460" i="1" s="1"/>
  <c r="AB461" i="1"/>
  <c r="AC461" i="1" s="1"/>
  <c r="AB462" i="1"/>
  <c r="AC462" i="1" s="1"/>
  <c r="AB464" i="1"/>
  <c r="AC464" i="1" s="1"/>
  <c r="AB465" i="1"/>
  <c r="AC465" i="1" s="1"/>
  <c r="AB469" i="1"/>
  <c r="AA469" i="1" s="1"/>
  <c r="AB472" i="1"/>
  <c r="AC472" i="1" s="1"/>
  <c r="AB474" i="1"/>
  <c r="AC474" i="1" s="1"/>
  <c r="AB475" i="1"/>
  <c r="AC475" i="1" s="1"/>
  <c r="AB476" i="1"/>
  <c r="AC476" i="1" s="1"/>
  <c r="AB477" i="1"/>
  <c r="AC477" i="1" s="1"/>
  <c r="AB478" i="1"/>
  <c r="AB479" i="1"/>
  <c r="AC479" i="1" s="1"/>
  <c r="AB480" i="1"/>
  <c r="AC480" i="1" s="1"/>
  <c r="AB481" i="1"/>
  <c r="AC481" i="1" s="1"/>
  <c r="AB482" i="1"/>
  <c r="AC482" i="1" s="1"/>
  <c r="AB483" i="1"/>
  <c r="AC483" i="1" s="1"/>
  <c r="AB484" i="1"/>
  <c r="AC484" i="1" s="1"/>
  <c r="AB485" i="1"/>
  <c r="AB486" i="1"/>
  <c r="AA486" i="1" s="1"/>
  <c r="AB487" i="1"/>
  <c r="AC487" i="1" s="1"/>
  <c r="AB491" i="1"/>
  <c r="AA442" i="1" l="1"/>
  <c r="AA428" i="1"/>
  <c r="AA194" i="1"/>
  <c r="AC240" i="1"/>
  <c r="AA484" i="1"/>
  <c r="AA299" i="1"/>
  <c r="AA289" i="1"/>
  <c r="AA210" i="1"/>
  <c r="AA477" i="1"/>
  <c r="AA437" i="1"/>
  <c r="AA297" i="1"/>
  <c r="AC277" i="1"/>
  <c r="AA414" i="1"/>
  <c r="AC394" i="1"/>
  <c r="AA374" i="1"/>
  <c r="AC352" i="1"/>
  <c r="AA346" i="1"/>
  <c r="AC270" i="1"/>
  <c r="AC107" i="1"/>
  <c r="AA122" i="1"/>
  <c r="AC111" i="1"/>
  <c r="AC449" i="1"/>
  <c r="AC418" i="1"/>
  <c r="AC336" i="1"/>
  <c r="AC305" i="1"/>
  <c r="AA482" i="1"/>
  <c r="AA377" i="1"/>
  <c r="AC370" i="1"/>
  <c r="AC109" i="1"/>
  <c r="AC95" i="1"/>
  <c r="AA81" i="1"/>
  <c r="AA64" i="1"/>
  <c r="AC460" i="1"/>
  <c r="AA381" i="1"/>
  <c r="AA362" i="1"/>
  <c r="AC189" i="1"/>
  <c r="AA153" i="1"/>
  <c r="AC108" i="1"/>
  <c r="AA308" i="1"/>
  <c r="AC26" i="1"/>
  <c r="AA443" i="1"/>
  <c r="AA454" i="1"/>
  <c r="AA396" i="1"/>
  <c r="AC360" i="1"/>
  <c r="AA354" i="1"/>
  <c r="AA330" i="1"/>
  <c r="AA286" i="1"/>
  <c r="AA262" i="1"/>
  <c r="AA213" i="1"/>
  <c r="AC173" i="1"/>
  <c r="AC164" i="1"/>
  <c r="AC99" i="1"/>
  <c r="AA483" i="1"/>
  <c r="AC290" i="1"/>
  <c r="AC285" i="1"/>
  <c r="AC237" i="1"/>
  <c r="AC180" i="1"/>
  <c r="AC136" i="1"/>
  <c r="AC123" i="1"/>
  <c r="AC65" i="1"/>
  <c r="AA52" i="1"/>
  <c r="AA446" i="1"/>
  <c r="AA380" i="1"/>
  <c r="AA273" i="1"/>
  <c r="AC266" i="1"/>
  <c r="AA250" i="1"/>
  <c r="AA242" i="1"/>
  <c r="AA186" i="1"/>
  <c r="AA105" i="1"/>
  <c r="AC84" i="1"/>
  <c r="AA70" i="1"/>
  <c r="AA479" i="1"/>
  <c r="AA474" i="1"/>
  <c r="AA462" i="1"/>
  <c r="AA451" i="1"/>
  <c r="AA427" i="1"/>
  <c r="AA375" i="1"/>
  <c r="AC344" i="1"/>
  <c r="AC337" i="1"/>
  <c r="AA241" i="1"/>
  <c r="AA215" i="1"/>
  <c r="AC209" i="1"/>
  <c r="AA134" i="1"/>
  <c r="AA96" i="1"/>
  <c r="AA69" i="1"/>
  <c r="AC54" i="1"/>
  <c r="AC486" i="1"/>
  <c r="AC458" i="1"/>
  <c r="AC410" i="1"/>
  <c r="AC366" i="1"/>
  <c r="AC358" i="1"/>
  <c r="AC350" i="1"/>
  <c r="AC342" i="1"/>
  <c r="AC338" i="1"/>
  <c r="AC306" i="1"/>
  <c r="AC303" i="1"/>
  <c r="AC294" i="1"/>
  <c r="AA232" i="1"/>
  <c r="AC223" i="1"/>
  <c r="AC214" i="1"/>
  <c r="AC205" i="1"/>
  <c r="AC170" i="1"/>
  <c r="AA166" i="1"/>
  <c r="AA129" i="1"/>
  <c r="AC115" i="1"/>
  <c r="AC112" i="1"/>
  <c r="AC87" i="1"/>
  <c r="AC73" i="1"/>
  <c r="AC62" i="1"/>
  <c r="AA55" i="1"/>
  <c r="AC51" i="1"/>
  <c r="AA47" i="1"/>
  <c r="AC453" i="1"/>
  <c r="AA450" i="1"/>
  <c r="AC445" i="1"/>
  <c r="AC429" i="1"/>
  <c r="AC424" i="1"/>
  <c r="AC412" i="1"/>
  <c r="AC376" i="1"/>
  <c r="AC329" i="1"/>
  <c r="AA326" i="1"/>
  <c r="AC313" i="1"/>
  <c r="AC272" i="1"/>
  <c r="AC261" i="1"/>
  <c r="AC257" i="1"/>
  <c r="AA231" i="1"/>
  <c r="AC68" i="1"/>
  <c r="AC368" i="1"/>
  <c r="AC222" i="1"/>
  <c r="AC204" i="1"/>
  <c r="AC167" i="1"/>
  <c r="AA160" i="1"/>
  <c r="AC114" i="1"/>
  <c r="AC103" i="1"/>
  <c r="AC85" i="1"/>
  <c r="AC50" i="1"/>
  <c r="AC34" i="1"/>
  <c r="AA29" i="1"/>
  <c r="AA465" i="1"/>
  <c r="AA372" i="1"/>
  <c r="AC301" i="1"/>
  <c r="AC188" i="1"/>
  <c r="AC183" i="1"/>
  <c r="AC163" i="1"/>
  <c r="AA126" i="1"/>
  <c r="AC28" i="1"/>
  <c r="AA457" i="1"/>
  <c r="AC452" i="1"/>
  <c r="AC444" i="1"/>
  <c r="AC411" i="1"/>
  <c r="AC404" i="1"/>
  <c r="AC388" i="1"/>
  <c r="AA364" i="1"/>
  <c r="AA356" i="1"/>
  <c r="AA348" i="1"/>
  <c r="AA340" i="1"/>
  <c r="AC328" i="1"/>
  <c r="AC304" i="1"/>
  <c r="AC279" i="1"/>
  <c r="AA271" i="1"/>
  <c r="AC256" i="1"/>
  <c r="AC249" i="1"/>
  <c r="AA233" i="1"/>
  <c r="AA229" i="1"/>
  <c r="AC97" i="1"/>
  <c r="AC88" i="1"/>
  <c r="AC63" i="1"/>
  <c r="AA177" i="1"/>
  <c r="AC149" i="1"/>
  <c r="AA367" i="1"/>
  <c r="AA359" i="1"/>
  <c r="AA351" i="1"/>
  <c r="AA343" i="1"/>
  <c r="AA274" i="1"/>
  <c r="AA259" i="1"/>
  <c r="AA74" i="1"/>
  <c r="AA480" i="1"/>
  <c r="AC478" i="1"/>
  <c r="AA475" i="1"/>
  <c r="AA472" i="1"/>
  <c r="AC469" i="1"/>
  <c r="AA464" i="1"/>
  <c r="AC455" i="1"/>
  <c r="AC447" i="1"/>
  <c r="AC434" i="1"/>
  <c r="AA419" i="1"/>
  <c r="AC419" i="1"/>
  <c r="AC491" i="1"/>
  <c r="AA487" i="1"/>
  <c r="AC485" i="1"/>
  <c r="AA485" i="1"/>
  <c r="AA491" i="1"/>
  <c r="AA478" i="1"/>
  <c r="AA420" i="1"/>
  <c r="AA416" i="1"/>
  <c r="AC416" i="1"/>
  <c r="AA413" i="1"/>
  <c r="AC413" i="1"/>
  <c r="AA481" i="1"/>
  <c r="AA476" i="1"/>
  <c r="AA461" i="1"/>
  <c r="AA459" i="1"/>
  <c r="AC421" i="1"/>
  <c r="AA421" i="1"/>
  <c r="AC456" i="1"/>
  <c r="AC448" i="1"/>
  <c r="AA415" i="1"/>
  <c r="AC415" i="1"/>
  <c r="AA417" i="1"/>
  <c r="AC417" i="1"/>
  <c r="AA403" i="1"/>
  <c r="AC403" i="1"/>
  <c r="AA440" i="1"/>
  <c r="AA439" i="1"/>
  <c r="AA409" i="1"/>
  <c r="AC409" i="1"/>
  <c r="AA399" i="1"/>
  <c r="AC397" i="1"/>
  <c r="AA391" i="1"/>
  <c r="AC389" i="1"/>
  <c r="AA383" i="1"/>
  <c r="AA361" i="1"/>
  <c r="AC361" i="1"/>
  <c r="AA357" i="1"/>
  <c r="AC357" i="1"/>
  <c r="AA386" i="1"/>
  <c r="AC384" i="1"/>
  <c r="AA373" i="1"/>
  <c r="AC373" i="1"/>
  <c r="AA353" i="1"/>
  <c r="AC353" i="1"/>
  <c r="AC405" i="1"/>
  <c r="AC401" i="1"/>
  <c r="AA397" i="1"/>
  <c r="AA389" i="1"/>
  <c r="AA369" i="1"/>
  <c r="AC398" i="1"/>
  <c r="AA392" i="1"/>
  <c r="AC390" i="1"/>
  <c r="AA384" i="1"/>
  <c r="AA405" i="1"/>
  <c r="AA401" i="1"/>
  <c r="AC400" i="1"/>
  <c r="AA395" i="1"/>
  <c r="AC393" i="1"/>
  <c r="AA387" i="1"/>
  <c r="AC385" i="1"/>
  <c r="AA371" i="1"/>
  <c r="AC371" i="1"/>
  <c r="AA365" i="1"/>
  <c r="AC365" i="1"/>
  <c r="AA349" i="1"/>
  <c r="AC349" i="1"/>
  <c r="AA390" i="1"/>
  <c r="AA400" i="1"/>
  <c r="AA393" i="1"/>
  <c r="AA385" i="1"/>
  <c r="AA379" i="1"/>
  <c r="AA378" i="1"/>
  <c r="AC345" i="1"/>
  <c r="AA321" i="1"/>
  <c r="AC321" i="1"/>
  <c r="AC335" i="1"/>
  <c r="AA332" i="1"/>
  <c r="AA325" i="1"/>
  <c r="AC325" i="1"/>
  <c r="AC363" i="1"/>
  <c r="AC355" i="1"/>
  <c r="AC347" i="1"/>
  <c r="AA345" i="1"/>
  <c r="AA335" i="1"/>
  <c r="AA324" i="1"/>
  <c r="AC324" i="1"/>
  <c r="AA333" i="1"/>
  <c r="AC333" i="1"/>
  <c r="AA320" i="1"/>
  <c r="AC320" i="1"/>
  <c r="AA302" i="1"/>
  <c r="AC302" i="1"/>
  <c r="AA363" i="1"/>
  <c r="AA355" i="1"/>
  <c r="AA347" i="1"/>
  <c r="AC341" i="1"/>
  <c r="AC327" i="1"/>
  <c r="AA323" i="1"/>
  <c r="AC323" i="1"/>
  <c r="AA314" i="1"/>
  <c r="AC314" i="1"/>
  <c r="AA341" i="1"/>
  <c r="AC334" i="1"/>
  <c r="AA327" i="1"/>
  <c r="AC339" i="1"/>
  <c r="AA331" i="1"/>
  <c r="AC295" i="1"/>
  <c r="AA268" i="1"/>
  <c r="AA264" i="1"/>
  <c r="AC251" i="1"/>
  <c r="AA234" i="1"/>
  <c r="AC234" i="1"/>
  <c r="AC309" i="1"/>
  <c r="AC307" i="1"/>
  <c r="AA295" i="1"/>
  <c r="AC276" i="1"/>
  <c r="AC269" i="1"/>
  <c r="AA251" i="1"/>
  <c r="AA298" i="1"/>
  <c r="AA288" i="1"/>
  <c r="AA284" i="1"/>
  <c r="AA282" i="1"/>
  <c r="AA269" i="1"/>
  <c r="AC260" i="1"/>
  <c r="AA300" i="1"/>
  <c r="AC287" i="1"/>
  <c r="AC281" i="1"/>
  <c r="AC278" i="1"/>
  <c r="AC265" i="1"/>
  <c r="AA230" i="1"/>
  <c r="AC230" i="1"/>
  <c r="AC322" i="1"/>
  <c r="AC275" i="1"/>
  <c r="AA265" i="1"/>
  <c r="AA267" i="1"/>
  <c r="AA255" i="1"/>
  <c r="AC283" i="1"/>
  <c r="AC280" i="1"/>
  <c r="AC252" i="1"/>
  <c r="AC248" i="1"/>
  <c r="AC236" i="1"/>
  <c r="AA245" i="1"/>
  <c r="AA252" i="1"/>
  <c r="AA248" i="1"/>
  <c r="AC247" i="1"/>
  <c r="AC244" i="1"/>
  <c r="AC219" i="1"/>
  <c r="AC224" i="1"/>
  <c r="AA219" i="1"/>
  <c r="AA217" i="1"/>
  <c r="AC216" i="1"/>
  <c r="AC243" i="1"/>
  <c r="AC228" i="1"/>
  <c r="AA224" i="1"/>
  <c r="AA216" i="1"/>
  <c r="AA258" i="1"/>
  <c r="AA220" i="1"/>
  <c r="AA221" i="1"/>
  <c r="AA208" i="1"/>
  <c r="AA206" i="1"/>
  <c r="AC196" i="1"/>
  <c r="AA185" i="1"/>
  <c r="AC185" i="1"/>
  <c r="AA212" i="1"/>
  <c r="AA199" i="1"/>
  <c r="AA197" i="1"/>
  <c r="AC197" i="1"/>
  <c r="AA190" i="1"/>
  <c r="AC211" i="1"/>
  <c r="AA211" i="1"/>
  <c r="AA193" i="1"/>
  <c r="AC182" i="1"/>
  <c r="AA182" i="1"/>
  <c r="AA176" i="1"/>
  <c r="AC176" i="1"/>
  <c r="AC187" i="1"/>
  <c r="AA179" i="1"/>
  <c r="AC179" i="1"/>
  <c r="AA198" i="1"/>
  <c r="AA187" i="1"/>
  <c r="AA184" i="1"/>
  <c r="AA195" i="1"/>
  <c r="AC195" i="1"/>
  <c r="AC191" i="1"/>
  <c r="AC181" i="1"/>
  <c r="AA191" i="1"/>
  <c r="AA174" i="1"/>
  <c r="AC147" i="1"/>
  <c r="AA172" i="1"/>
  <c r="AA175" i="1"/>
  <c r="AA152" i="1"/>
  <c r="AA141" i="1"/>
  <c r="AA159" i="1"/>
  <c r="AA151" i="1"/>
  <c r="AC151" i="1"/>
  <c r="AA146" i="1"/>
  <c r="AC146" i="1"/>
  <c r="AA158" i="1"/>
  <c r="AC158" i="1"/>
  <c r="AA139" i="1"/>
  <c r="AC135" i="1"/>
  <c r="AA135" i="1"/>
  <c r="AC174" i="1"/>
  <c r="AC171" i="1"/>
  <c r="AA154" i="1"/>
  <c r="AA150" i="1"/>
  <c r="AA145" i="1"/>
  <c r="AA161" i="1"/>
  <c r="AC161" i="1"/>
  <c r="AA132" i="1"/>
  <c r="AA162" i="1"/>
  <c r="AA140" i="1"/>
  <c r="AC133" i="1"/>
  <c r="AA128" i="1"/>
  <c r="AA116" i="1"/>
  <c r="AC113" i="1"/>
  <c r="AA113" i="1"/>
  <c r="AA133" i="1"/>
  <c r="AA130" i="1"/>
  <c r="AC131" i="1"/>
  <c r="AA127" i="1"/>
  <c r="AC125" i="1"/>
  <c r="AA106" i="1"/>
  <c r="AA118" i="1"/>
  <c r="AA104" i="1"/>
  <c r="AC104" i="1"/>
  <c r="AC110" i="1"/>
  <c r="AA101" i="1"/>
  <c r="AC101" i="1"/>
  <c r="AA93" i="1"/>
  <c r="AC93" i="1"/>
  <c r="AC98" i="1"/>
  <c r="AA94" i="1"/>
  <c r="AA90" i="1"/>
  <c r="AC86" i="1"/>
  <c r="AC100" i="1"/>
  <c r="AA91" i="1"/>
  <c r="AA86" i="1"/>
  <c r="AC92" i="1"/>
  <c r="AA79" i="1"/>
  <c r="AC79" i="1"/>
  <c r="AA92" i="1"/>
  <c r="AA89" i="1"/>
  <c r="AA83" i="1"/>
  <c r="AC83" i="1"/>
  <c r="AC90" i="1"/>
  <c r="AA77" i="1"/>
  <c r="AC77" i="1"/>
  <c r="AC82" i="1"/>
  <c r="AC75" i="1"/>
  <c r="AA67" i="1"/>
  <c r="AC67" i="1"/>
  <c r="AA78" i="1"/>
  <c r="AA53" i="1"/>
  <c r="AC76" i="1"/>
  <c r="AC71" i="1"/>
  <c r="AC60" i="1"/>
  <c r="AA60" i="1"/>
  <c r="AA66" i="1"/>
  <c r="AC53" i="1"/>
  <c r="AA46" i="1"/>
  <c r="AC46" i="1"/>
  <c r="AC45" i="1"/>
  <c r="AC44" i="1"/>
  <c r="AA42" i="1"/>
  <c r="AC42" i="1"/>
  <c r="AC17" i="1"/>
  <c r="AA17" i="1"/>
  <c r="AC48" i="1"/>
  <c r="AC61" i="1"/>
  <c r="AA48" i="1"/>
  <c r="AA41" i="1"/>
  <c r="AC41" i="1"/>
  <c r="AA59" i="1"/>
  <c r="AC32" i="1"/>
  <c r="AA32" i="1"/>
  <c r="AC24" i="1"/>
  <c r="AA24" i="1"/>
  <c r="AC30" i="1"/>
  <c r="AC23" i="1"/>
  <c r="AA43" i="1"/>
  <c r="AC33" i="1"/>
  <c r="AA27" i="1"/>
  <c r="AC25" i="1"/>
  <c r="AA23" i="1"/>
  <c r="AC38" i="1"/>
  <c r="AA33" i="1"/>
  <c r="AC31" i="1"/>
  <c r="AA25" i="1"/>
  <c r="AC18" i="1"/>
  <c r="AA31" i="1"/>
  <c r="J468" i="1"/>
  <c r="E468" i="1"/>
  <c r="J408" i="1"/>
  <c r="E408" i="1"/>
  <c r="J430" i="1"/>
  <c r="J431" i="1"/>
  <c r="E433" i="1"/>
  <c r="E432" i="1"/>
  <c r="E431" i="1"/>
  <c r="E403" i="1"/>
  <c r="J403" i="1"/>
  <c r="E404" i="1"/>
  <c r="J404" i="1"/>
  <c r="J165" i="1" l="1"/>
  <c r="E165" i="1"/>
  <c r="J291" i="1"/>
  <c r="J494" i="1"/>
  <c r="J473" i="1"/>
  <c r="R470" i="1"/>
  <c r="J471" i="1"/>
  <c r="J466" i="1"/>
  <c r="J467" i="1"/>
  <c r="J441" i="1"/>
  <c r="J382" i="1" l="1"/>
  <c r="J438" i="1"/>
  <c r="J406" i="1" l="1"/>
  <c r="J402" i="1"/>
  <c r="J296" i="1"/>
  <c r="J246" i="1"/>
  <c r="J489" i="1"/>
  <c r="J493" i="1"/>
  <c r="J492" i="1"/>
  <c r="E494" i="1" l="1"/>
  <c r="E493" i="1"/>
  <c r="E492" i="1"/>
  <c r="E489" i="1"/>
  <c r="E473" i="1"/>
  <c r="E471" i="1"/>
  <c r="E466" i="1"/>
  <c r="E467" i="1"/>
  <c r="E441" i="1"/>
  <c r="E438" i="1"/>
  <c r="E430" i="1"/>
  <c r="E406" i="1"/>
  <c r="E402" i="1"/>
  <c r="E382" i="1"/>
  <c r="E296" i="1"/>
  <c r="E291" i="1"/>
  <c r="E246" i="1"/>
  <c r="J226" i="1" l="1"/>
  <c r="J203" i="1" l="1"/>
  <c r="J202" i="1"/>
  <c r="J201" i="1"/>
  <c r="J200" i="1"/>
  <c r="E203" i="1"/>
  <c r="E202" i="1"/>
  <c r="E201" i="1"/>
  <c r="E200" i="1"/>
  <c r="J207" i="1"/>
  <c r="J137" i="1" l="1"/>
  <c r="E137" i="1"/>
  <c r="J102" i="1"/>
  <c r="E102" i="1"/>
  <c r="J49" i="1"/>
  <c r="E49" i="1"/>
  <c r="J37" i="1"/>
  <c r="E37" i="1"/>
  <c r="J36" i="1"/>
  <c r="E36" i="1"/>
  <c r="J35" i="1"/>
  <c r="E35" i="1"/>
  <c r="J22" i="1"/>
  <c r="J21" i="1"/>
  <c r="J20" i="1"/>
  <c r="J19" i="1"/>
  <c r="E22" i="1"/>
  <c r="E21" i="1"/>
  <c r="E20" i="1"/>
  <c r="E19" i="1"/>
  <c r="J488" i="1"/>
  <c r="E488" i="1"/>
  <c r="J463" i="1"/>
  <c r="E463" i="1"/>
  <c r="J435" i="1"/>
  <c r="E436" i="1"/>
  <c r="E435" i="1"/>
  <c r="J426" i="1"/>
  <c r="J312" i="1"/>
  <c r="E312" i="1"/>
  <c r="J292" i="1"/>
  <c r="E238" i="1"/>
  <c r="E239" i="1"/>
  <c r="E292" i="1"/>
  <c r="J253" i="1"/>
  <c r="E254" i="1"/>
  <c r="E253" i="1"/>
  <c r="J238" i="1"/>
  <c r="J227" i="1"/>
  <c r="E227" i="1"/>
  <c r="J225" i="1"/>
  <c r="E225" i="1"/>
  <c r="J218" i="1"/>
  <c r="E218" i="1"/>
  <c r="J178" i="1" l="1"/>
  <c r="E178" i="1"/>
  <c r="J470" i="1" l="1"/>
  <c r="E470" i="1"/>
  <c r="J491" i="1" l="1"/>
  <c r="E491" i="1"/>
  <c r="J490" i="1"/>
  <c r="J487" i="1"/>
  <c r="E487" i="1"/>
  <c r="J486" i="1"/>
  <c r="E486" i="1"/>
  <c r="J485" i="1"/>
  <c r="E485" i="1"/>
  <c r="J484" i="1"/>
  <c r="J483" i="1"/>
  <c r="E483" i="1"/>
  <c r="J482" i="1"/>
  <c r="J481" i="1"/>
  <c r="E481" i="1"/>
  <c r="J480" i="1"/>
  <c r="J479" i="1"/>
  <c r="J478" i="1"/>
  <c r="E478" i="1"/>
  <c r="J477" i="1"/>
  <c r="E477" i="1"/>
  <c r="J476" i="1"/>
  <c r="E476" i="1"/>
  <c r="J475" i="1"/>
  <c r="E475" i="1"/>
  <c r="J474" i="1"/>
  <c r="E474" i="1"/>
  <c r="J472" i="1"/>
  <c r="E472" i="1"/>
  <c r="J469" i="1"/>
  <c r="E469" i="1"/>
  <c r="J465" i="1"/>
  <c r="E465" i="1"/>
  <c r="J464" i="1"/>
  <c r="E464" i="1"/>
  <c r="J462" i="1"/>
  <c r="E462" i="1"/>
  <c r="J461" i="1"/>
  <c r="E461" i="1"/>
  <c r="J460" i="1"/>
  <c r="E460" i="1"/>
  <c r="J459" i="1"/>
  <c r="E459" i="1"/>
  <c r="J458" i="1"/>
  <c r="E458" i="1"/>
  <c r="J457" i="1"/>
  <c r="E457" i="1"/>
  <c r="J456" i="1"/>
  <c r="E456" i="1"/>
  <c r="J455" i="1"/>
  <c r="E455" i="1"/>
  <c r="J454" i="1"/>
  <c r="E454" i="1"/>
  <c r="J453" i="1"/>
  <c r="E453" i="1"/>
  <c r="J452" i="1"/>
  <c r="E452" i="1"/>
  <c r="J451" i="1"/>
  <c r="E451" i="1"/>
  <c r="J450" i="1"/>
  <c r="E450" i="1"/>
  <c r="J449" i="1"/>
  <c r="E449" i="1"/>
  <c r="J448" i="1"/>
  <c r="E448" i="1"/>
  <c r="J447" i="1"/>
  <c r="E447" i="1"/>
  <c r="J446" i="1"/>
  <c r="E446" i="1"/>
  <c r="J445" i="1"/>
  <c r="E445" i="1"/>
  <c r="J444" i="1"/>
  <c r="E444" i="1"/>
  <c r="J443" i="1"/>
  <c r="E443" i="1"/>
  <c r="J442" i="1"/>
  <c r="E442" i="1"/>
  <c r="J440" i="1"/>
  <c r="E440" i="1"/>
  <c r="J439" i="1"/>
  <c r="E439" i="1"/>
  <c r="J437" i="1"/>
  <c r="E437" i="1"/>
  <c r="J434" i="1"/>
  <c r="E434" i="1"/>
  <c r="J429" i="1"/>
  <c r="I429" i="1"/>
  <c r="E429" i="1"/>
  <c r="J428" i="1"/>
  <c r="E428" i="1"/>
  <c r="J427" i="1"/>
  <c r="E427" i="1"/>
  <c r="J425" i="1"/>
  <c r="E425" i="1"/>
  <c r="J424" i="1"/>
  <c r="E424" i="1"/>
  <c r="J423" i="1"/>
  <c r="J422" i="1"/>
  <c r="J421" i="1"/>
  <c r="E421" i="1"/>
  <c r="J420" i="1"/>
  <c r="E420" i="1"/>
  <c r="J419" i="1"/>
  <c r="E419" i="1"/>
  <c r="J418" i="1"/>
  <c r="E418" i="1"/>
  <c r="J417" i="1"/>
  <c r="E417" i="1"/>
  <c r="J416" i="1"/>
  <c r="E416" i="1"/>
  <c r="J415" i="1"/>
  <c r="E415" i="1"/>
  <c r="U414" i="1"/>
  <c r="J414" i="1"/>
  <c r="E414" i="1"/>
  <c r="J413" i="1"/>
  <c r="E413" i="1"/>
  <c r="J412" i="1"/>
  <c r="E412" i="1"/>
  <c r="J411" i="1"/>
  <c r="E411" i="1"/>
  <c r="J410" i="1"/>
  <c r="E410" i="1"/>
  <c r="J409" i="1"/>
  <c r="E409" i="1"/>
  <c r="J407" i="1"/>
  <c r="E407" i="1"/>
  <c r="J405" i="1"/>
  <c r="I405" i="1"/>
  <c r="E405" i="1"/>
  <c r="J401" i="1"/>
  <c r="I401" i="1"/>
  <c r="E401" i="1"/>
  <c r="J400" i="1"/>
  <c r="E400" i="1"/>
  <c r="J399" i="1"/>
  <c r="E399" i="1"/>
  <c r="E398" i="1"/>
  <c r="E397" i="1"/>
  <c r="E396" i="1"/>
  <c r="E395" i="1"/>
  <c r="E394" i="1"/>
  <c r="E393" i="1"/>
  <c r="E392" i="1"/>
  <c r="E391" i="1"/>
  <c r="E390" i="1"/>
  <c r="E389" i="1"/>
  <c r="E388" i="1"/>
  <c r="E387" i="1"/>
  <c r="E386" i="1"/>
  <c r="E385" i="1"/>
  <c r="J384" i="1"/>
  <c r="E384" i="1"/>
  <c r="J383" i="1"/>
  <c r="I383" i="1"/>
  <c r="E383" i="1"/>
  <c r="J381" i="1"/>
  <c r="E381" i="1"/>
  <c r="J380" i="1"/>
  <c r="E380" i="1"/>
  <c r="J379" i="1"/>
  <c r="E379" i="1"/>
  <c r="E378" i="1"/>
  <c r="E377" i="1"/>
  <c r="E376" i="1"/>
  <c r="E375" i="1"/>
  <c r="E374" i="1"/>
  <c r="E373" i="1"/>
  <c r="E372" i="1"/>
  <c r="E370" i="1"/>
  <c r="E369" i="1"/>
  <c r="E368" i="1"/>
  <c r="E367" i="1"/>
  <c r="E366" i="1"/>
  <c r="E365" i="1"/>
  <c r="E364" i="1"/>
  <c r="E362" i="1"/>
  <c r="E361" i="1"/>
  <c r="E360" i="1"/>
  <c r="E359" i="1"/>
  <c r="E358" i="1"/>
  <c r="E357" i="1"/>
  <c r="E356" i="1"/>
  <c r="E354" i="1"/>
  <c r="E353" i="1"/>
  <c r="E352" i="1"/>
  <c r="E351" i="1"/>
  <c r="E350" i="1"/>
  <c r="E349" i="1"/>
  <c r="E348" i="1"/>
  <c r="E346" i="1"/>
  <c r="E345" i="1"/>
  <c r="E344" i="1"/>
  <c r="E343" i="1"/>
  <c r="E342" i="1"/>
  <c r="E341" i="1"/>
  <c r="E340" i="1"/>
  <c r="E338" i="1"/>
  <c r="E337" i="1"/>
  <c r="E336" i="1"/>
  <c r="E335" i="1"/>
  <c r="E334" i="1"/>
  <c r="E333" i="1"/>
  <c r="E332" i="1"/>
  <c r="E330" i="1"/>
  <c r="E329" i="1"/>
  <c r="E328" i="1"/>
  <c r="E327" i="1"/>
  <c r="E326" i="1"/>
  <c r="E325" i="1"/>
  <c r="E324" i="1"/>
  <c r="J323" i="1"/>
  <c r="E323" i="1"/>
  <c r="J322" i="1"/>
  <c r="E322" i="1"/>
  <c r="J321" i="1"/>
  <c r="E321" i="1"/>
  <c r="J320" i="1"/>
  <c r="E320" i="1"/>
  <c r="J319" i="1"/>
  <c r="E319" i="1"/>
  <c r="K318" i="1"/>
  <c r="J318" i="1" s="1"/>
  <c r="E318" i="1"/>
  <c r="J317" i="1"/>
  <c r="E317" i="1"/>
  <c r="J316" i="1"/>
  <c r="E316" i="1"/>
  <c r="J315" i="1"/>
  <c r="E315" i="1"/>
  <c r="J314" i="1"/>
  <c r="E314" i="1"/>
  <c r="J313" i="1"/>
  <c r="E313" i="1"/>
  <c r="J311" i="1"/>
  <c r="J310" i="1"/>
  <c r="E310" i="1"/>
  <c r="E309" i="1"/>
  <c r="E308" i="1"/>
  <c r="E307" i="1"/>
  <c r="E306" i="1"/>
  <c r="E305" i="1"/>
  <c r="J304" i="1"/>
  <c r="E304" i="1"/>
  <c r="J303" i="1"/>
  <c r="E303" i="1"/>
  <c r="J302" i="1"/>
  <c r="E302" i="1"/>
  <c r="J301" i="1"/>
  <c r="J300" i="1"/>
  <c r="E300" i="1"/>
  <c r="J299" i="1"/>
  <c r="E299" i="1"/>
  <c r="J298" i="1"/>
  <c r="E298" i="1"/>
  <c r="J297" i="1"/>
  <c r="I297" i="1"/>
  <c r="E297" i="1"/>
  <c r="J295" i="1"/>
  <c r="E295" i="1"/>
  <c r="J294" i="1"/>
  <c r="E294" i="1"/>
  <c r="J290" i="1"/>
  <c r="I290" i="1"/>
  <c r="E290" i="1"/>
  <c r="J289" i="1"/>
  <c r="E289" i="1"/>
  <c r="J288" i="1"/>
  <c r="E288" i="1"/>
  <c r="J287" i="1"/>
  <c r="E287" i="1"/>
  <c r="J286" i="1"/>
  <c r="E286" i="1"/>
  <c r="J285" i="1"/>
  <c r="E285" i="1"/>
  <c r="J284" i="1"/>
  <c r="E284" i="1"/>
  <c r="J283" i="1"/>
  <c r="E283" i="1"/>
  <c r="J282" i="1"/>
  <c r="E282" i="1"/>
  <c r="J281" i="1"/>
  <c r="E281" i="1"/>
  <c r="J280" i="1"/>
  <c r="E280" i="1"/>
  <c r="J279" i="1"/>
  <c r="E279" i="1"/>
  <c r="J278" i="1"/>
  <c r="E278" i="1"/>
  <c r="J277" i="1"/>
  <c r="E277" i="1"/>
  <c r="J276" i="1"/>
  <c r="E276" i="1"/>
  <c r="E275" i="1"/>
  <c r="E274" i="1"/>
  <c r="E273" i="1"/>
  <c r="E272" i="1"/>
  <c r="E271" i="1"/>
  <c r="J270" i="1"/>
  <c r="E270" i="1"/>
  <c r="J269" i="1"/>
  <c r="J268" i="1"/>
  <c r="J267" i="1"/>
  <c r="J266" i="1"/>
  <c r="J265" i="1"/>
  <c r="E265" i="1"/>
  <c r="J264" i="1"/>
  <c r="E264" i="1"/>
  <c r="J263" i="1"/>
  <c r="E263" i="1"/>
  <c r="J262" i="1"/>
  <c r="E262" i="1"/>
  <c r="J261" i="1"/>
  <c r="E261" i="1"/>
  <c r="J260" i="1"/>
  <c r="E260" i="1"/>
  <c r="J259" i="1"/>
  <c r="E259" i="1"/>
  <c r="J258" i="1"/>
  <c r="J257" i="1"/>
  <c r="E257" i="1"/>
  <c r="J256" i="1"/>
  <c r="E256" i="1"/>
  <c r="J255" i="1"/>
  <c r="E255" i="1"/>
  <c r="J252" i="1"/>
  <c r="E252" i="1"/>
  <c r="J251" i="1"/>
  <c r="J250" i="1"/>
  <c r="J249" i="1"/>
  <c r="H249" i="1"/>
  <c r="H250" i="1" s="1"/>
  <c r="H251" i="1" s="1"/>
  <c r="J248" i="1"/>
  <c r="E248" i="1"/>
  <c r="J247" i="1"/>
  <c r="E247" i="1"/>
  <c r="J245" i="1"/>
  <c r="E245" i="1"/>
  <c r="J244" i="1"/>
  <c r="E244" i="1"/>
  <c r="W243" i="1"/>
  <c r="J243" i="1"/>
  <c r="E243" i="1"/>
  <c r="W242" i="1"/>
  <c r="J242" i="1"/>
  <c r="E242" i="1"/>
  <c r="J241" i="1"/>
  <c r="E241" i="1"/>
  <c r="J240" i="1"/>
  <c r="E240" i="1"/>
  <c r="J237" i="1"/>
  <c r="E237" i="1"/>
  <c r="J236" i="1"/>
  <c r="E236" i="1"/>
  <c r="J235" i="1"/>
  <c r="E235" i="1"/>
  <c r="J234" i="1"/>
  <c r="E234" i="1"/>
  <c r="J233" i="1"/>
  <c r="E233" i="1"/>
  <c r="J232" i="1"/>
  <c r="E232" i="1"/>
  <c r="J231" i="1"/>
  <c r="E231" i="1"/>
  <c r="E230" i="1"/>
  <c r="J229" i="1"/>
  <c r="E229" i="1"/>
  <c r="J228" i="1"/>
  <c r="E228" i="1"/>
  <c r="J224" i="1"/>
  <c r="E224" i="1"/>
  <c r="J223" i="1"/>
  <c r="J222" i="1"/>
  <c r="J221" i="1"/>
  <c r="E221" i="1"/>
  <c r="J220" i="1"/>
  <c r="E220" i="1"/>
  <c r="I219" i="1"/>
  <c r="E219" i="1"/>
  <c r="J217" i="1"/>
  <c r="E217" i="1"/>
  <c r="J216" i="1"/>
  <c r="E216" i="1"/>
  <c r="J215" i="1"/>
  <c r="E215" i="1"/>
  <c r="J214" i="1"/>
  <c r="E214" i="1"/>
  <c r="J213" i="1"/>
  <c r="E213" i="1"/>
  <c r="J212" i="1"/>
  <c r="E212" i="1"/>
  <c r="J211" i="1"/>
  <c r="E211" i="1"/>
  <c r="J210" i="1"/>
  <c r="E210" i="1"/>
  <c r="J209" i="1"/>
  <c r="E209" i="1"/>
  <c r="J208" i="1"/>
  <c r="E208" i="1"/>
  <c r="J206" i="1"/>
  <c r="E206" i="1"/>
  <c r="E205" i="1"/>
  <c r="J204" i="1"/>
  <c r="E204" i="1"/>
  <c r="I199" i="1"/>
  <c r="H199" i="1"/>
  <c r="E199" i="1"/>
  <c r="J198" i="1"/>
  <c r="E198" i="1"/>
  <c r="J197" i="1"/>
  <c r="E197" i="1"/>
  <c r="J196" i="1"/>
  <c r="E196" i="1"/>
  <c r="J195" i="1"/>
  <c r="E195" i="1"/>
  <c r="J194" i="1"/>
  <c r="E194" i="1"/>
  <c r="V193" i="1"/>
  <c r="J193" i="1"/>
  <c r="E193" i="1"/>
  <c r="J192" i="1"/>
  <c r="E192" i="1"/>
  <c r="J191" i="1"/>
  <c r="E191" i="1"/>
  <c r="E190" i="1"/>
  <c r="E189" i="1"/>
  <c r="E188" i="1"/>
  <c r="E187" i="1"/>
  <c r="J186" i="1"/>
  <c r="E186" i="1"/>
  <c r="J185" i="1"/>
  <c r="E185" i="1"/>
  <c r="J184" i="1"/>
  <c r="E184" i="1"/>
  <c r="J183" i="1"/>
  <c r="E183" i="1"/>
  <c r="J181" i="1"/>
  <c r="E181" i="1"/>
  <c r="J180" i="1"/>
  <c r="E180" i="1"/>
  <c r="J179" i="1"/>
  <c r="E179" i="1"/>
  <c r="J177" i="1"/>
  <c r="E177" i="1"/>
  <c r="J176" i="1"/>
  <c r="E176" i="1"/>
  <c r="J175" i="1"/>
  <c r="I175" i="1"/>
  <c r="E175" i="1"/>
  <c r="J174" i="1"/>
  <c r="E174" i="1"/>
  <c r="J173" i="1"/>
  <c r="I173" i="1"/>
  <c r="E173" i="1"/>
  <c r="J172" i="1"/>
  <c r="E172" i="1"/>
  <c r="E171" i="1"/>
  <c r="J170" i="1"/>
  <c r="E170" i="1"/>
  <c r="E169" i="1"/>
  <c r="J168" i="1"/>
  <c r="E168" i="1"/>
  <c r="J148" i="1"/>
  <c r="E148" i="1"/>
  <c r="J167" i="1"/>
  <c r="E167" i="1"/>
  <c r="J166" i="1"/>
  <c r="E166" i="1"/>
  <c r="J164" i="1"/>
  <c r="J163" i="1"/>
  <c r="E163" i="1"/>
  <c r="U162" i="1"/>
  <c r="J162" i="1"/>
  <c r="E162" i="1"/>
  <c r="J161" i="1"/>
  <c r="E161" i="1"/>
  <c r="J160" i="1"/>
  <c r="E160" i="1"/>
  <c r="J159" i="1"/>
  <c r="E159" i="1"/>
  <c r="J158" i="1"/>
  <c r="E158" i="1"/>
  <c r="E157" i="1"/>
  <c r="J156" i="1"/>
  <c r="E156" i="1"/>
  <c r="J155" i="1"/>
  <c r="E155" i="1"/>
  <c r="J154" i="1"/>
  <c r="I154" i="1"/>
  <c r="E154" i="1"/>
  <c r="J153" i="1"/>
  <c r="I153" i="1"/>
  <c r="E153" i="1"/>
  <c r="J152" i="1"/>
  <c r="E152" i="1"/>
  <c r="J151" i="1"/>
  <c r="E151" i="1"/>
  <c r="J150" i="1"/>
  <c r="E150" i="1"/>
  <c r="J149" i="1"/>
  <c r="E149" i="1"/>
  <c r="J147" i="1"/>
  <c r="E147" i="1"/>
  <c r="J146" i="1"/>
  <c r="E146" i="1"/>
  <c r="J145" i="1"/>
  <c r="E145" i="1"/>
  <c r="J144" i="1"/>
  <c r="J143" i="1"/>
  <c r="J142" i="1"/>
  <c r="J141" i="1"/>
  <c r="E141" i="1"/>
  <c r="J140" i="1"/>
  <c r="E140" i="1"/>
  <c r="J139" i="1"/>
  <c r="E139" i="1"/>
  <c r="J138" i="1"/>
  <c r="I138" i="1"/>
  <c r="E138" i="1"/>
  <c r="E136" i="1"/>
  <c r="J135" i="1"/>
  <c r="E135" i="1"/>
  <c r="E134" i="1"/>
  <c r="E133" i="1"/>
  <c r="E132" i="1"/>
  <c r="E131" i="1"/>
  <c r="E130" i="1"/>
  <c r="J129" i="1"/>
  <c r="E129" i="1"/>
  <c r="J128" i="1"/>
  <c r="E128" i="1"/>
  <c r="J127" i="1"/>
  <c r="E127" i="1"/>
  <c r="J126" i="1"/>
  <c r="J125" i="1"/>
  <c r="E125" i="1"/>
  <c r="J124" i="1"/>
  <c r="E124" i="1"/>
  <c r="J123" i="1"/>
  <c r="E123" i="1"/>
  <c r="J122" i="1"/>
  <c r="E122" i="1"/>
  <c r="E121" i="1"/>
  <c r="E120" i="1"/>
  <c r="J119" i="1"/>
  <c r="E119" i="1"/>
  <c r="J118" i="1"/>
  <c r="E118" i="1"/>
  <c r="J117" i="1"/>
  <c r="J116" i="1"/>
  <c r="E116" i="1"/>
  <c r="E115" i="1"/>
  <c r="W114" i="1"/>
  <c r="J114" i="1"/>
  <c r="E114" i="1"/>
  <c r="J113" i="1"/>
  <c r="E113" i="1"/>
  <c r="J112" i="1"/>
  <c r="E112" i="1"/>
  <c r="J111" i="1"/>
  <c r="E111" i="1"/>
  <c r="J110" i="1"/>
  <c r="E110" i="1"/>
  <c r="J109" i="1"/>
  <c r="E109" i="1"/>
  <c r="J108" i="1"/>
  <c r="E108" i="1"/>
  <c r="J107" i="1"/>
  <c r="E107" i="1"/>
  <c r="J106" i="1"/>
  <c r="E106" i="1"/>
  <c r="J105" i="1"/>
  <c r="E105" i="1"/>
  <c r="J104" i="1"/>
  <c r="E104" i="1"/>
  <c r="J103" i="1"/>
  <c r="E103" i="1"/>
  <c r="J101" i="1"/>
  <c r="E101" i="1"/>
  <c r="J100" i="1"/>
  <c r="E100" i="1"/>
  <c r="J99" i="1"/>
  <c r="E99" i="1"/>
  <c r="E98" i="1"/>
  <c r="E97" i="1"/>
  <c r="J96" i="1"/>
  <c r="E96" i="1"/>
  <c r="H91" i="1"/>
  <c r="H92" i="1" s="1"/>
  <c r="H93" i="1" s="1"/>
  <c r="H94" i="1" s="1"/>
  <c r="H95" i="1" s="1"/>
  <c r="J90" i="1"/>
  <c r="E90" i="1"/>
  <c r="H85" i="1"/>
  <c r="H86" i="1" s="1"/>
  <c r="H87" i="1" s="1"/>
  <c r="H88" i="1" s="1"/>
  <c r="H89" i="1" s="1"/>
  <c r="J84" i="1"/>
  <c r="E84" i="1"/>
  <c r="J82" i="1"/>
  <c r="E82" i="1"/>
  <c r="J81" i="1"/>
  <c r="E81" i="1"/>
  <c r="J80" i="1"/>
  <c r="E80" i="1"/>
  <c r="J79" i="1"/>
  <c r="J78" i="1"/>
  <c r="E78" i="1"/>
  <c r="J77" i="1"/>
  <c r="E77" i="1"/>
  <c r="J76" i="1"/>
  <c r="E76" i="1"/>
  <c r="J75" i="1"/>
  <c r="E75" i="1"/>
  <c r="J74" i="1"/>
  <c r="E74" i="1"/>
  <c r="J73" i="1"/>
  <c r="E73" i="1"/>
  <c r="J72" i="1"/>
  <c r="E72" i="1"/>
  <c r="J71" i="1"/>
  <c r="J70" i="1"/>
  <c r="E70" i="1"/>
  <c r="J69" i="1"/>
  <c r="E69" i="1"/>
  <c r="J68" i="1"/>
  <c r="E68" i="1"/>
  <c r="J67" i="1"/>
  <c r="E67" i="1"/>
  <c r="E66" i="1"/>
  <c r="J65" i="1"/>
  <c r="E65" i="1"/>
  <c r="J64" i="1"/>
  <c r="E64" i="1"/>
  <c r="J63" i="1"/>
  <c r="E63" i="1"/>
  <c r="J62" i="1"/>
  <c r="E62" i="1"/>
  <c r="J61" i="1"/>
  <c r="E61" i="1"/>
  <c r="J60" i="1"/>
  <c r="E60" i="1"/>
  <c r="J59" i="1"/>
  <c r="E59" i="1"/>
  <c r="J58" i="1"/>
  <c r="E58" i="1"/>
  <c r="E57" i="1"/>
  <c r="J56" i="1"/>
  <c r="E56" i="1"/>
  <c r="J55" i="1"/>
  <c r="I55" i="1"/>
  <c r="G55" i="1"/>
  <c r="E55" i="1"/>
  <c r="J54" i="1"/>
  <c r="E54" i="1"/>
  <c r="J53" i="1"/>
  <c r="J52" i="1"/>
  <c r="E52" i="1"/>
  <c r="J51" i="1"/>
  <c r="E51" i="1"/>
  <c r="J50" i="1"/>
  <c r="E50" i="1"/>
  <c r="J48" i="1"/>
  <c r="E48" i="1"/>
  <c r="J47" i="1"/>
  <c r="E47" i="1"/>
  <c r="J46" i="1"/>
  <c r="E46" i="1"/>
  <c r="J41" i="1"/>
  <c r="E41" i="1"/>
  <c r="J39" i="1"/>
  <c r="E39" i="1"/>
  <c r="J38" i="1"/>
  <c r="E38" i="1"/>
  <c r="J34" i="1"/>
  <c r="E34" i="1"/>
  <c r="J33" i="1"/>
  <c r="J32" i="1"/>
  <c r="E32" i="1"/>
  <c r="J31" i="1"/>
  <c r="J30" i="1"/>
  <c r="E30" i="1"/>
  <c r="J29" i="1"/>
  <c r="J28" i="1"/>
  <c r="E28" i="1"/>
  <c r="J27" i="1"/>
  <c r="J26" i="1"/>
  <c r="E26" i="1"/>
  <c r="J25" i="1"/>
  <c r="J24" i="1"/>
  <c r="E24" i="1"/>
  <c r="J23" i="1"/>
  <c r="E23" i="1"/>
  <c r="J18" i="1"/>
  <c r="E18" i="1"/>
  <c r="J17" i="1"/>
  <c r="E17" i="1"/>
</calcChain>
</file>

<file path=xl/comments1.xml><?xml version="1.0" encoding="utf-8"?>
<comments xmlns="http://schemas.openxmlformats.org/spreadsheetml/2006/main">
  <authors>
    <author>Helen Dakin</author>
    <author xml:space="preserve"> </author>
    <author>hdakin</author>
    <author>Lucy Abel</author>
    <author>herc</author>
  </authors>
  <commentList>
    <comment ref="H15" authorId="0" shapeId="0">
      <text>
        <r>
          <rPr>
            <sz val="9"/>
            <color indexed="81"/>
            <rFont val="Tahoma"/>
            <family val="2"/>
          </rPr>
          <t>The population of patients in the estimation sample. The categories are based on ICD-10 chapters</t>
        </r>
      </text>
    </comment>
    <comment ref="K15" authorId="0" shapeId="0">
      <text>
        <r>
          <rPr>
            <b/>
            <sz val="9"/>
            <color indexed="81"/>
            <rFont val="Tahoma"/>
            <family val="2"/>
          </rPr>
          <t>Helen Dakin:</t>
        </r>
        <r>
          <rPr>
            <sz val="9"/>
            <color indexed="81"/>
            <rFont val="Tahoma"/>
            <family val="2"/>
          </rPr>
          <t xml:space="preserve">
Please fill in the fields K-R with the appropriate name of the mapping model used; column J will be filled in automatically later</t>
        </r>
      </text>
    </comment>
    <comment ref="V15" authorId="0" shapeId="0">
      <text>
        <r>
          <rPr>
            <b/>
            <sz val="9"/>
            <color indexed="81"/>
            <rFont val="Tahoma"/>
            <family val="2"/>
          </rPr>
          <t>Helen Dakin:</t>
        </r>
        <r>
          <rPr>
            <sz val="9"/>
            <color indexed="81"/>
            <rFont val="Tahoma"/>
            <family val="2"/>
          </rPr>
          <t xml:space="preserve">
Please use this field to briefly record any of the following that you happen to know about, have found in your searches or that were mentioned in the paper or an earlier version of the database:
* external validation of this algorithm by a new paper
* early versions of this paper that have been presented at conferences or published elsewhere
* any links to tools that can be used to calculate predicted utilities
* Any other methodological papers – e.g. assessing impact on cost-utility analysis
This field should include endnote citations in curly brackets</t>
        </r>
      </text>
    </comment>
    <comment ref="W15" authorId="0" shapeId="0">
      <text>
        <r>
          <rPr>
            <b/>
            <sz val="9"/>
            <color indexed="81"/>
            <rFont val="Tahoma"/>
            <family val="2"/>
          </rPr>
          <t>Helen Dakin:</t>
        </r>
        <r>
          <rPr>
            <sz val="9"/>
            <color indexed="81"/>
            <rFont val="Tahoma"/>
            <family val="2"/>
          </rPr>
          <t xml:space="preserve">
This field is a copy of the information in column U BUT all endnote citations have been replaced with brief citations to the paper: e.g. "{Adams, 2011 #147}" becomes "Adams, R et al. (2011). Value Health. 14, 921-7."
</t>
        </r>
      </text>
    </comment>
    <comment ref="X15" authorId="0" shapeId="0">
      <text>
        <r>
          <rPr>
            <b/>
            <sz val="9"/>
            <color indexed="81"/>
            <rFont val="Tahoma"/>
            <family val="2"/>
          </rPr>
          <t>Helen Dakin:</t>
        </r>
        <r>
          <rPr>
            <sz val="9"/>
            <color indexed="81"/>
            <rFont val="Tahoma"/>
            <family val="2"/>
          </rPr>
          <t xml:space="preserve">
If there are any really interesting aspects of this paper meant methodological point of view, it would be great if you could note these here: e.g. if they develop a new type of mapping model, present external validation in the same paper as developing a mapping algorithm or something else really interesting</t>
        </r>
      </text>
    </comment>
    <comment ref="F17" authorId="0" shapeId="0">
      <text>
        <r>
          <rPr>
            <sz val="9"/>
            <color indexed="81"/>
            <rFont val="Tahoma"/>
            <family val="2"/>
          </rPr>
          <t>Used UK EQ-5D crosswalk validation set</t>
        </r>
      </text>
    </comment>
    <comment ref="I24"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K24" authorId="1" shapeId="0">
      <text>
        <r>
          <rPr>
            <b/>
            <sz val="8"/>
            <color indexed="81"/>
            <rFont val="Tahoma"/>
            <family val="2"/>
          </rPr>
          <t xml:space="preserve"> :</t>
        </r>
        <r>
          <rPr>
            <sz val="8"/>
            <color indexed="81"/>
            <rFont val="Tahoma"/>
            <family val="2"/>
          </rPr>
          <t xml:space="preserve">
Simply described as "linear model": could be GLM with linear function like Adams 2011</t>
        </r>
      </text>
    </comment>
    <comment ref="I25"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26"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27"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28"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29"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30"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I31"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F32" authorId="1" shapeId="0">
      <text>
        <r>
          <rPr>
            <b/>
            <sz val="8"/>
            <color indexed="81"/>
            <rFont val="Tahoma"/>
            <family val="2"/>
          </rPr>
          <t xml:space="preserve"> :</t>
        </r>
        <r>
          <rPr>
            <sz val="8"/>
            <color indexed="81"/>
            <rFont val="Tahoma"/>
            <family val="2"/>
          </rPr>
          <t xml:space="preserve">
EQ-5D with revised Ben Craig scoring system</t>
        </r>
      </text>
    </comment>
    <comment ref="I32"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K32" authorId="1" shapeId="0">
      <text>
        <r>
          <rPr>
            <b/>
            <sz val="8"/>
            <color indexed="81"/>
            <rFont val="Tahoma"/>
            <family val="2"/>
          </rPr>
          <t xml:space="preserve"> :</t>
        </r>
        <r>
          <rPr>
            <sz val="8"/>
            <color indexed="81"/>
            <rFont val="Tahoma"/>
            <family val="2"/>
          </rPr>
          <t xml:space="preserve">
GLM models done as linear models, which is equivalent to OLS</t>
        </r>
      </text>
    </comment>
    <comment ref="F33" authorId="1" shapeId="0">
      <text>
        <r>
          <rPr>
            <b/>
            <sz val="8"/>
            <color indexed="81"/>
            <rFont val="Tahoma"/>
            <family val="2"/>
          </rPr>
          <t xml:space="preserve"> :</t>
        </r>
        <r>
          <rPr>
            <sz val="8"/>
            <color indexed="81"/>
            <rFont val="Tahoma"/>
            <family val="2"/>
          </rPr>
          <t xml:space="preserve">
EQ-5D with revised Ben Craig scoring system</t>
        </r>
      </text>
    </comment>
    <comment ref="I33"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K33" authorId="1" shapeId="0">
      <text>
        <r>
          <rPr>
            <b/>
            <sz val="8"/>
            <color indexed="81"/>
            <rFont val="Tahoma"/>
            <family val="2"/>
          </rPr>
          <t xml:space="preserve"> :</t>
        </r>
        <r>
          <rPr>
            <sz val="8"/>
            <color indexed="81"/>
            <rFont val="Tahoma"/>
            <family val="2"/>
          </rPr>
          <t xml:space="preserve">
GLM models done as linear models, which is equivalent to OLS</t>
        </r>
      </text>
    </comment>
    <comment ref="F34" authorId="1" shapeId="0">
      <text>
        <r>
          <rPr>
            <b/>
            <sz val="8"/>
            <color indexed="81"/>
            <rFont val="Tahoma"/>
            <family val="2"/>
          </rPr>
          <t xml:space="preserve"> :</t>
        </r>
        <r>
          <rPr>
            <sz val="8"/>
            <color indexed="81"/>
            <rFont val="Tahoma"/>
            <family val="2"/>
          </rPr>
          <t xml:space="preserve">
EQ-5D with revised Ben Craig scoring system</t>
        </r>
      </text>
    </comment>
    <comment ref="I34" authorId="1" shapeId="0">
      <text>
        <r>
          <rPr>
            <sz val="8"/>
            <color indexed="81"/>
            <rFont val="Tahoma"/>
            <family val="2"/>
          </rPr>
          <t>Total number of observations is not reported, but could be up to twice as high as the number of patients, as observations of the same patients at baseline and 12 months were used</t>
        </r>
      </text>
    </comment>
    <comment ref="K34" authorId="1" shapeId="0">
      <text>
        <r>
          <rPr>
            <b/>
            <sz val="8"/>
            <color indexed="81"/>
            <rFont val="Tahoma"/>
            <family val="2"/>
          </rPr>
          <t xml:space="preserve"> :</t>
        </r>
        <r>
          <rPr>
            <sz val="8"/>
            <color indexed="81"/>
            <rFont val="Tahoma"/>
            <family val="2"/>
          </rPr>
          <t xml:space="preserve">
GLM models done as linear models, which is equivalent to OLS</t>
        </r>
      </text>
    </comment>
    <comment ref="F35" authorId="0" shapeId="0">
      <text>
        <r>
          <rPr>
            <b/>
            <sz val="9"/>
            <color indexed="81"/>
            <rFont val="Tahoma"/>
            <family val="2"/>
          </rPr>
          <t>Helen Dakin:</t>
        </r>
        <r>
          <rPr>
            <sz val="9"/>
            <color indexed="81"/>
            <rFont val="Tahoma"/>
            <family val="2"/>
          </rPr>
          <t xml:space="preserve">
Australian tariff</t>
        </r>
      </text>
    </comment>
    <comment ref="F36" authorId="0" shapeId="0">
      <text>
        <r>
          <rPr>
            <b/>
            <sz val="9"/>
            <color indexed="81"/>
            <rFont val="Tahoma"/>
            <family val="2"/>
          </rPr>
          <t>Helen Dakin:</t>
        </r>
        <r>
          <rPr>
            <sz val="9"/>
            <color indexed="81"/>
            <rFont val="Tahoma"/>
            <family val="2"/>
          </rPr>
          <t xml:space="preserve">
Australian tariff</t>
        </r>
      </text>
    </comment>
    <comment ref="F37" authorId="0" shapeId="0">
      <text>
        <r>
          <rPr>
            <b/>
            <sz val="9"/>
            <color indexed="81"/>
            <rFont val="Tahoma"/>
            <family val="2"/>
          </rPr>
          <t>Helen Dakin:</t>
        </r>
        <r>
          <rPr>
            <sz val="9"/>
            <color indexed="81"/>
            <rFont val="Tahoma"/>
            <family val="2"/>
          </rPr>
          <t xml:space="preserve">
"UK EQ-5D-5L tariff"</t>
        </r>
      </text>
    </comment>
    <comment ref="F49" authorId="0" shapeId="0">
      <text>
        <r>
          <rPr>
            <b/>
            <sz val="9"/>
            <color indexed="81"/>
            <rFont val="Tahoma"/>
            <family val="2"/>
          </rPr>
          <t>Helen Dakin:</t>
        </r>
        <r>
          <rPr>
            <sz val="9"/>
            <color indexed="81"/>
            <rFont val="Tahoma"/>
            <family val="2"/>
          </rPr>
          <t xml:space="preserve">
Spanish tariff</t>
        </r>
      </text>
    </comment>
    <comment ref="F58" authorId="0" shapeId="0">
      <text>
        <r>
          <rPr>
            <b/>
            <sz val="9"/>
            <color indexed="81"/>
            <rFont val="Tahoma"/>
            <family val="2"/>
          </rPr>
          <t>Helen Dakin:</t>
        </r>
        <r>
          <rPr>
            <sz val="9"/>
            <color indexed="81"/>
            <rFont val="Tahoma"/>
            <family val="2"/>
          </rPr>
          <t xml:space="preserve">
Spanish tariff</t>
        </r>
      </text>
    </comment>
    <comment ref="F60" authorId="2" shapeId="0">
      <text>
        <r>
          <rPr>
            <b/>
            <sz val="9"/>
            <color indexed="81"/>
            <rFont val="Tahoma"/>
            <family val="2"/>
          </rPr>
          <t>hdakin:</t>
        </r>
        <r>
          <rPr>
            <sz val="9"/>
            <color indexed="81"/>
            <rFont val="Tahoma"/>
            <family val="2"/>
          </rPr>
          <t xml:space="preserve">
Used EQ-5D Dutch tariff but also used US and UK tariff for sensitivity analysis</t>
        </r>
      </text>
    </comment>
    <comment ref="I61" authorId="2" shapeId="0">
      <text>
        <r>
          <rPr>
            <b/>
            <sz val="9"/>
            <color indexed="81"/>
            <rFont val="Tahoma"/>
            <family val="2"/>
          </rPr>
          <t>hdakin:</t>
        </r>
        <r>
          <rPr>
            <sz val="9"/>
            <color indexed="81"/>
            <rFont val="Tahoma"/>
            <family val="2"/>
          </rPr>
          <t xml:space="preserve">
AHEAD</t>
        </r>
      </text>
    </comment>
    <comment ref="I62" authorId="2" shapeId="0">
      <text>
        <r>
          <rPr>
            <b/>
            <sz val="9"/>
            <color indexed="81"/>
            <rFont val="Tahoma"/>
            <family val="2"/>
          </rPr>
          <t>hdakin:</t>
        </r>
        <r>
          <rPr>
            <sz val="9"/>
            <color indexed="81"/>
            <rFont val="Tahoma"/>
            <family val="2"/>
          </rPr>
          <t xml:space="preserve">
POMACT</t>
        </r>
      </text>
    </comment>
    <comment ref="I63" authorId="2" shapeId="0">
      <text>
        <r>
          <rPr>
            <b/>
            <sz val="9"/>
            <color indexed="81"/>
            <rFont val="Tahoma"/>
            <family val="2"/>
          </rPr>
          <t>hdakin:</t>
        </r>
        <r>
          <rPr>
            <sz val="9"/>
            <color indexed="81"/>
            <rFont val="Tahoma"/>
            <family val="2"/>
          </rPr>
          <t xml:space="preserve">
AHEAD</t>
        </r>
      </text>
    </comment>
    <comment ref="I64" authorId="2" shapeId="0">
      <text>
        <r>
          <rPr>
            <b/>
            <sz val="9"/>
            <color indexed="81"/>
            <rFont val="Tahoma"/>
            <family val="2"/>
          </rPr>
          <t>hdakin:</t>
        </r>
        <r>
          <rPr>
            <sz val="9"/>
            <color indexed="81"/>
            <rFont val="Tahoma"/>
            <family val="2"/>
          </rPr>
          <t xml:space="preserve">
IAPT</t>
        </r>
      </text>
    </comment>
    <comment ref="I65" authorId="2" shapeId="0">
      <text>
        <r>
          <rPr>
            <b/>
            <sz val="9"/>
            <color indexed="81"/>
            <rFont val="Tahoma"/>
            <family val="2"/>
          </rPr>
          <t>hdakin:</t>
        </r>
        <r>
          <rPr>
            <sz val="9"/>
            <color indexed="81"/>
            <rFont val="Tahoma"/>
            <family val="2"/>
          </rPr>
          <t xml:space="preserve">
IAPT</t>
        </r>
      </text>
    </comment>
    <comment ref="I66" authorId="2" shapeId="0">
      <text>
        <r>
          <rPr>
            <b/>
            <sz val="9"/>
            <color indexed="81"/>
            <rFont val="Tahoma"/>
            <family val="2"/>
          </rPr>
          <t>hdakin:</t>
        </r>
        <r>
          <rPr>
            <sz val="9"/>
            <color indexed="81"/>
            <rFont val="Tahoma"/>
            <family val="2"/>
          </rPr>
          <t xml:space="preserve">
IAPT</t>
        </r>
      </text>
    </comment>
    <comment ref="I67" authorId="2" shapeId="0">
      <text>
        <r>
          <rPr>
            <b/>
            <sz val="9"/>
            <color indexed="81"/>
            <rFont val="Tahoma"/>
            <family val="2"/>
          </rPr>
          <t>hdakin:</t>
        </r>
        <r>
          <rPr>
            <sz val="9"/>
            <color indexed="81"/>
            <rFont val="Tahoma"/>
            <family val="2"/>
          </rPr>
          <t xml:space="preserve">
IAPT</t>
        </r>
      </text>
    </comment>
    <comment ref="E68" authorId="2" shapeId="0">
      <text>
        <r>
          <rPr>
            <b/>
            <sz val="9"/>
            <color indexed="81"/>
            <rFont val="Tahoma"/>
            <family val="2"/>
          </rPr>
          <t>hdakin:</t>
        </r>
        <r>
          <rPr>
            <sz val="9"/>
            <color indexed="81"/>
            <rFont val="Tahoma"/>
            <family val="2"/>
          </rPr>
          <t xml:space="preserve">
Coefficients not reported in the monograph</t>
        </r>
      </text>
    </comment>
    <comment ref="I68" authorId="2" shapeId="0">
      <text>
        <r>
          <rPr>
            <b/>
            <sz val="9"/>
            <color indexed="81"/>
            <rFont val="Tahoma"/>
            <family val="2"/>
          </rPr>
          <t>hdakin:</t>
        </r>
        <r>
          <rPr>
            <sz val="9"/>
            <color indexed="81"/>
            <rFont val="Tahoma"/>
            <family val="2"/>
          </rPr>
          <t xml:space="preserve">
EMPIRIC</t>
        </r>
      </text>
    </comment>
    <comment ref="I69" authorId="1" shapeId="0">
      <text>
        <r>
          <rPr>
            <b/>
            <sz val="8"/>
            <color indexed="81"/>
            <rFont val="Tahoma"/>
            <family val="2"/>
          </rPr>
          <t xml:space="preserve"> :</t>
        </r>
        <r>
          <rPr>
            <sz val="8"/>
            <color indexed="81"/>
            <rFont val="Tahoma"/>
            <family val="2"/>
          </rPr>
          <t xml:space="preserve">
Estimated: total sample of 375, with two-thirds of patients used in estimation sample</t>
        </r>
      </text>
    </comment>
    <comment ref="I70" authorId="1" shapeId="0">
      <text>
        <r>
          <rPr>
            <b/>
            <sz val="8"/>
            <color indexed="81"/>
            <rFont val="Tahoma"/>
            <family val="2"/>
          </rPr>
          <t xml:space="preserve"> :</t>
        </r>
        <r>
          <rPr>
            <sz val="8"/>
            <color indexed="81"/>
            <rFont val="Tahoma"/>
            <family val="2"/>
          </rPr>
          <t xml:space="preserve">
Not clearly stated. Used number of patients with EQ-5D as proxy</t>
        </r>
      </text>
    </comment>
    <comment ref="I71" authorId="1" shapeId="0">
      <text>
        <r>
          <rPr>
            <b/>
            <sz val="8"/>
            <color indexed="81"/>
            <rFont val="Tahoma"/>
            <family val="2"/>
          </rPr>
          <t xml:space="preserve"> :</t>
        </r>
        <r>
          <rPr>
            <sz val="8"/>
            <color indexed="81"/>
            <rFont val="Tahoma"/>
            <family val="2"/>
          </rPr>
          <t xml:space="preserve">
Not clearly stated. Used number of patients with SF-6D as proxy</t>
        </r>
      </text>
    </comment>
    <comment ref="G72" authorId="0" shapeId="0">
      <text>
        <r>
          <rPr>
            <b/>
            <sz val="9"/>
            <color indexed="81"/>
            <rFont val="Tahoma"/>
            <family val="2"/>
          </rPr>
          <t>Helen Dakin:</t>
        </r>
        <r>
          <rPr>
            <sz val="9"/>
            <color indexed="81"/>
            <rFont val="Tahoma"/>
            <family val="2"/>
          </rPr>
          <t xml:space="preserve">
The algorithm was estimated in general population samples, but validated in patients with growth hormone deficiency</t>
        </r>
      </text>
    </comment>
    <comment ref="I72" authorId="0" shapeId="0">
      <text>
        <r>
          <rPr>
            <b/>
            <sz val="9"/>
            <color indexed="81"/>
            <rFont val="Tahoma"/>
            <family val="2"/>
          </rPr>
          <t>Helen Dakin:</t>
        </r>
        <r>
          <rPr>
            <sz val="9"/>
            <color indexed="81"/>
            <rFont val="Tahoma"/>
            <family val="2"/>
          </rPr>
          <t xml:space="preserve">
1026 Belgian respondents; 1,038 Dutch respondents (data not pooled)</t>
        </r>
      </text>
    </comment>
    <comment ref="S73" authorId="1" shapeId="0">
      <text>
        <r>
          <rPr>
            <sz val="8"/>
            <color indexed="81"/>
            <rFont val="Tahoma"/>
            <family val="2"/>
          </rPr>
          <t>Estimated using restricted maximum likelihood</t>
        </r>
      </text>
    </comment>
    <comment ref="S74" authorId="1" shapeId="0">
      <text>
        <r>
          <rPr>
            <sz val="8"/>
            <color indexed="81"/>
            <rFont val="Tahoma"/>
            <family val="2"/>
          </rPr>
          <t>Estimated using restricted maximum likelihood</t>
        </r>
      </text>
    </comment>
    <comment ref="S75" authorId="1" shapeId="0">
      <text>
        <r>
          <rPr>
            <sz val="8"/>
            <color indexed="81"/>
            <rFont val="Tahoma"/>
            <family val="2"/>
          </rPr>
          <t>Estimated using restricted maximum likelihood</t>
        </r>
      </text>
    </comment>
    <comment ref="S76" authorId="1" shapeId="0">
      <text>
        <r>
          <rPr>
            <sz val="8"/>
            <color indexed="81"/>
            <rFont val="Tahoma"/>
            <family val="2"/>
          </rPr>
          <t>Estimated using restricted maximum likelihood</t>
        </r>
      </text>
    </comment>
    <comment ref="I77" authorId="2" shapeId="0">
      <text>
        <r>
          <rPr>
            <b/>
            <sz val="9"/>
            <color indexed="81"/>
            <rFont val="Tahoma"/>
            <family val="2"/>
          </rPr>
          <t>hdakin:</t>
        </r>
        <r>
          <rPr>
            <sz val="9"/>
            <color indexed="81"/>
            <rFont val="Tahoma"/>
            <family val="2"/>
          </rPr>
          <t xml:space="preserve">
number of observations not clearly stated; some of these patients had missing data.</t>
        </r>
      </text>
    </comment>
    <comment ref="F80" authorId="0" shapeId="0">
      <text>
        <r>
          <rPr>
            <b/>
            <sz val="9"/>
            <color indexed="81"/>
            <rFont val="Tahoma"/>
            <family val="2"/>
          </rPr>
          <t>Helen Dakin:</t>
        </r>
        <r>
          <rPr>
            <sz val="9"/>
            <color indexed="81"/>
            <rFont val="Tahoma"/>
            <family val="2"/>
          </rPr>
          <t xml:space="preserve">
3L
Brazilian &amp; UK tariffs</t>
        </r>
      </text>
    </comment>
    <comment ref="B81" authorId="2" shapeId="0">
      <text>
        <r>
          <rPr>
            <b/>
            <sz val="9"/>
            <color indexed="81"/>
            <rFont val="Tahoma"/>
            <family val="2"/>
          </rPr>
          <t>hdakin:</t>
        </r>
        <r>
          <rPr>
            <sz val="9"/>
            <color indexed="81"/>
            <rFont val="Tahoma"/>
            <family val="2"/>
          </rPr>
          <t xml:space="preserve">
Page numbers not yet available</t>
        </r>
      </text>
    </comment>
    <comment ref="F96" authorId="3" shapeId="0">
      <text>
        <r>
          <rPr>
            <b/>
            <sz val="9"/>
            <color indexed="81"/>
            <rFont val="Tahoma"/>
            <family val="2"/>
          </rPr>
          <t>Lucy Abel:</t>
        </r>
        <r>
          <rPr>
            <sz val="9"/>
            <color indexed="81"/>
            <rFont val="Tahoma"/>
            <family val="2"/>
          </rPr>
          <t xml:space="preserve">
Used Spanish Tariffs</t>
        </r>
      </text>
    </comment>
    <comment ref="F99" authorId="2" shapeId="0">
      <text>
        <r>
          <rPr>
            <b/>
            <sz val="9"/>
            <color indexed="81"/>
            <rFont val="Tahoma"/>
            <family val="2"/>
          </rPr>
          <t>hdakin:</t>
        </r>
        <r>
          <rPr>
            <sz val="9"/>
            <color indexed="81"/>
            <rFont val="Tahoma"/>
            <family val="2"/>
          </rPr>
          <t xml:space="preserve">
English and Chinse version of FACT-B v4 were used. Experimental English and Chinese version of EQ-5D-5L was used, and utility obtained by mapping from EQ-5D-3L utilities (Japanese and UK tariff).
Used van Hout crosswalk value set</t>
        </r>
      </text>
    </comment>
    <comment ref="F102" authorId="0" shapeId="0">
      <text>
        <r>
          <rPr>
            <b/>
            <sz val="9"/>
            <color indexed="81"/>
            <rFont val="Tahoma"/>
            <family val="2"/>
          </rPr>
          <t>Helen Dakin:</t>
        </r>
        <r>
          <rPr>
            <sz val="9"/>
            <color indexed="81"/>
            <rFont val="Tahoma"/>
            <family val="2"/>
          </rPr>
          <t xml:space="preserve">
unclear what tariff</t>
        </r>
      </text>
    </comment>
    <comment ref="L102" authorId="0" shapeId="0">
      <text>
        <r>
          <rPr>
            <b/>
            <sz val="9"/>
            <color indexed="81"/>
            <rFont val="Tahoma"/>
            <family val="2"/>
          </rPr>
          <t>Helen Dakin:</t>
        </r>
        <r>
          <rPr>
            <sz val="9"/>
            <color indexed="81"/>
            <rFont val="Tahoma"/>
            <family val="2"/>
          </rPr>
          <t xml:space="preserve">
not 100% clear: Generalized linear regression analyses</t>
        </r>
      </text>
    </comment>
    <comment ref="F108" authorId="3" shapeId="0">
      <text>
        <r>
          <rPr>
            <b/>
            <sz val="9"/>
            <color indexed="81"/>
            <rFont val="Tahoma"/>
            <family val="2"/>
          </rPr>
          <t>Lucy Abel:</t>
        </r>
        <r>
          <rPr>
            <sz val="9"/>
            <color indexed="81"/>
            <rFont val="Tahoma"/>
            <family val="2"/>
          </rPr>
          <t xml:space="preserve">
US value set</t>
        </r>
      </text>
    </comment>
    <comment ref="I109" authorId="1" shapeId="0">
      <text>
        <r>
          <rPr>
            <sz val="8"/>
            <color indexed="81"/>
            <rFont val="Tahoma"/>
            <family val="2"/>
          </rPr>
          <t>Unclear from the paper: 798 patients with EQ-5D recorded in Table 1, although it is unclear whether all of these had QLQ-C30 and the text suggests that there were an average of 3.97 observations for 220 patients</t>
        </r>
      </text>
    </comment>
    <comment ref="F111" authorId="0" shapeId="0">
      <text>
        <r>
          <rPr>
            <b/>
            <sz val="9"/>
            <color indexed="81"/>
            <rFont val="Tahoma"/>
            <family val="2"/>
          </rPr>
          <t>Helen Dakin:</t>
        </r>
        <r>
          <rPr>
            <sz val="9"/>
            <color indexed="81"/>
            <rFont val="Tahoma"/>
            <family val="2"/>
          </rPr>
          <t xml:space="preserve">
Canadian values</t>
        </r>
      </text>
    </comment>
    <comment ref="L113" authorId="1" shapeId="0">
      <text>
        <r>
          <rPr>
            <b/>
            <sz val="8"/>
            <color indexed="81"/>
            <rFont val="Tahoma"/>
            <family val="2"/>
          </rPr>
          <t xml:space="preserve"> :</t>
        </r>
        <r>
          <rPr>
            <sz val="8"/>
            <color indexed="81"/>
            <rFont val="Tahoma"/>
            <family val="2"/>
          </rPr>
          <t xml:space="preserve">
(gamma family; log-link; fractional logit)</t>
        </r>
      </text>
    </comment>
    <comment ref="AJ113" authorId="4" shapeId="0">
      <text>
        <r>
          <rPr>
            <b/>
            <sz val="8"/>
            <color indexed="81"/>
            <rFont val="Tahoma"/>
            <family val="2"/>
          </rPr>
          <t>herc:</t>
        </r>
        <r>
          <rPr>
            <sz val="8"/>
            <color indexed="81"/>
            <rFont val="Tahoma"/>
            <family val="2"/>
          </rPr>
          <t xml:space="preserve">
The final model accurately predicted EQ-5D utility in
the combined KAT/PROMs sample (MSE: 0.0355; MAE:
0.134) and the external EOC sample (MSE: 0.0330; MAE:
0.129).
Validation sample has higher EQ-5D utility</t>
        </r>
      </text>
    </comment>
    <comment ref="F114" authorId="2" shapeId="0">
      <text>
        <r>
          <rPr>
            <b/>
            <sz val="9"/>
            <color indexed="81"/>
            <rFont val="Tahoma"/>
            <family val="2"/>
          </rPr>
          <t>hdakin:</t>
        </r>
        <r>
          <rPr>
            <sz val="9"/>
            <color indexed="81"/>
            <rFont val="Tahoma"/>
            <family val="2"/>
          </rPr>
          <t xml:space="preserve">
German TTO EQ-5D tariff &amp; European VAS tariff</t>
        </r>
      </text>
    </comment>
    <comment ref="F115" authorId="2" shapeId="0">
      <text>
        <r>
          <rPr>
            <b/>
            <sz val="9"/>
            <color indexed="81"/>
            <rFont val="Tahoma"/>
            <family val="2"/>
          </rPr>
          <t>hdakin:</t>
        </r>
        <r>
          <rPr>
            <sz val="9"/>
            <color indexed="81"/>
            <rFont val="Tahoma"/>
            <family val="2"/>
          </rPr>
          <t xml:space="preserve">
German TTO EQ-5D tariff &amp; European VAS tariff</t>
        </r>
      </text>
    </comment>
    <comment ref="S116" authorId="0" shapeId="0">
      <text>
        <r>
          <rPr>
            <b/>
            <sz val="9"/>
            <color indexed="81"/>
            <rFont val="Tahoma"/>
            <family val="2"/>
          </rPr>
          <t>Helen Dakin:</t>
        </r>
        <r>
          <rPr>
            <sz val="9"/>
            <color indexed="81"/>
            <rFont val="Tahoma"/>
            <family val="2"/>
          </rPr>
          <t xml:space="preserve">
ALDVMM-2, ALDVMM-3</t>
        </r>
      </text>
    </comment>
    <comment ref="I123" authorId="2" shapeId="0">
      <text>
        <r>
          <rPr>
            <b/>
            <sz val="8"/>
            <color indexed="81"/>
            <rFont val="Tahoma"/>
            <family val="2"/>
          </rPr>
          <t>hdakin:</t>
        </r>
        <r>
          <rPr>
            <sz val="8"/>
            <color indexed="81"/>
            <rFont val="Tahoma"/>
            <family val="2"/>
          </rPr>
          <t xml:space="preserve">
22,931 observations of around 3000 patients</t>
        </r>
      </text>
    </comment>
    <comment ref="I124" authorId="0" shapeId="0">
      <text>
        <r>
          <rPr>
            <b/>
            <sz val="9"/>
            <color indexed="81"/>
            <rFont val="Tahoma"/>
            <family val="2"/>
          </rPr>
          <t>Helen Dakin:</t>
        </r>
        <r>
          <rPr>
            <sz val="9"/>
            <color indexed="81"/>
            <rFont val="Tahoma"/>
            <family val="2"/>
          </rPr>
          <t xml:space="preserve">
Inferred from Table 2</t>
        </r>
      </text>
    </comment>
    <comment ref="E129" authorId="2" shapeId="0">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30" authorId="2" shapeId="0">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31" authorId="2" shapeId="0">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32" authorId="2" shapeId="0">
      <text>
        <r>
          <rPr>
            <b/>
            <sz val="9"/>
            <color indexed="81"/>
            <rFont val="Tahoma"/>
            <family val="2"/>
          </rPr>
          <t>hdakin:</t>
        </r>
        <r>
          <rPr>
            <sz val="9"/>
            <color indexed="81"/>
            <rFont val="Tahoma"/>
            <family val="2"/>
          </rPr>
          <t xml:space="preserve">
Used an early version of the EQ-5D-5L value set for England Devlin, N., &amp; van Hout, B. (2014). An EQ-5D-5L value set for England. Office of Health Economics (OHE), London. http://www.slideshare.net/ScHARR-HEDS/ohe-seminar-5-l-value-set-oct-30-2014-final-version-031114-1.</t>
        </r>
      </text>
    </comment>
    <comment ref="F135" authorId="3" shapeId="0">
      <text>
        <r>
          <rPr>
            <b/>
            <sz val="9"/>
            <color indexed="81"/>
            <rFont val="Tahoma"/>
            <family val="2"/>
          </rPr>
          <t>Lucy Abel:</t>
        </r>
        <r>
          <rPr>
            <sz val="9"/>
            <color indexed="81"/>
            <rFont val="Tahoma"/>
            <family val="2"/>
          </rPr>
          <t xml:space="preserve">
Mapped onto 8 different country-specifical value sets (England, Netherlands, Spain, Canada, China, Japan, Korea, Uruguay)</t>
        </r>
      </text>
    </comment>
    <comment ref="F137" authorId="0" shapeId="0">
      <text>
        <r>
          <rPr>
            <b/>
            <sz val="9"/>
            <color indexed="81"/>
            <rFont val="Tahoma"/>
            <family val="2"/>
          </rPr>
          <t>Helen Dakin:</t>
        </r>
        <r>
          <rPr>
            <sz val="9"/>
            <color indexed="81"/>
            <rFont val="Tahoma"/>
            <family val="2"/>
          </rPr>
          <t xml:space="preserve">
tariffs for England, US, Canada &amp; Germany</t>
        </r>
      </text>
    </comment>
    <comment ref="F138" authorId="0" shapeId="0">
      <text>
        <r>
          <rPr>
            <b/>
            <sz val="9"/>
            <color indexed="81"/>
            <rFont val="Tahoma"/>
            <family val="2"/>
          </rPr>
          <t>Helen Dakin:</t>
        </r>
        <r>
          <rPr>
            <sz val="9"/>
            <color indexed="81"/>
            <rFont val="Tahoma"/>
            <family val="2"/>
          </rPr>
          <t xml:space="preserve">
Dutch and UK tariffs</t>
        </r>
      </text>
    </comment>
    <comment ref="D146" authorId="1" shapeId="0">
      <text>
        <r>
          <rPr>
            <b/>
            <sz val="8"/>
            <color indexed="81"/>
            <rFont val="Tahoma"/>
            <family val="2"/>
          </rPr>
          <t xml:space="preserve"> :</t>
        </r>
        <r>
          <rPr>
            <sz val="8"/>
            <color indexed="81"/>
            <rFont val="Tahoma"/>
            <family val="2"/>
          </rPr>
          <t xml:space="preserve">
"In the survey, patients were asked to characterize the
severity of their pain on a scale of 0–100 (where 0 represents
no pain at all and 100 represents the greatest pain
imaginable) for four different aspects of pain. These scores
were averaged and divided by 10 to produce a pain score on
the 0–10 scale."</t>
        </r>
      </text>
    </comment>
    <comment ref="I146" authorId="1" shapeId="0">
      <text>
        <r>
          <rPr>
            <b/>
            <sz val="8"/>
            <color indexed="81"/>
            <rFont val="Tahoma"/>
            <family val="2"/>
          </rPr>
          <t xml:space="preserve"> :</t>
        </r>
        <r>
          <rPr>
            <sz val="8"/>
            <color indexed="81"/>
            <rFont val="Tahoma"/>
            <family val="2"/>
          </rPr>
          <t xml:space="preserve">
Survey of 284 patients; although it is not explicitly stated, I am assuming that patients were only surveyed at one timepoint and that all 284 gave complete responses</t>
        </r>
      </text>
    </comment>
    <comment ref="E148" authorId="0" shapeId="0">
      <text>
        <r>
          <rPr>
            <b/>
            <sz val="9"/>
            <color indexed="81"/>
            <rFont val="Tahoma"/>
            <family val="2"/>
          </rPr>
          <t>Helen Dakin:</t>
        </r>
        <r>
          <rPr>
            <sz val="9"/>
            <color indexed="81"/>
            <rFont val="Tahoma"/>
            <family val="2"/>
          </rPr>
          <t xml:space="preserve">
Version 3c</t>
        </r>
      </text>
    </comment>
    <comment ref="I153" authorId="1" shapeId="0">
      <text>
        <r>
          <rPr>
            <b/>
            <sz val="8"/>
            <color indexed="81"/>
            <rFont val="Tahoma"/>
            <family val="2"/>
          </rPr>
          <t xml:space="preserve"> :</t>
        </r>
        <r>
          <rPr>
            <sz val="8"/>
            <color indexed="81"/>
            <rFont val="Tahoma"/>
            <family val="2"/>
          </rPr>
          <t xml:space="preserve">
Approximate figure: 50% of the 2842 patients were included in the estimation sample</t>
        </r>
      </text>
    </comment>
    <comment ref="I154" authorId="1" shapeId="0">
      <text>
        <r>
          <rPr>
            <b/>
            <sz val="8"/>
            <color indexed="81"/>
            <rFont val="Tahoma"/>
            <family val="2"/>
          </rPr>
          <t xml:space="preserve"> :</t>
        </r>
        <r>
          <rPr>
            <sz val="8"/>
            <color indexed="81"/>
            <rFont val="Tahoma"/>
            <family val="2"/>
          </rPr>
          <t xml:space="preserve">
Estimated as 70% of full sample: exact size not stated</t>
        </r>
      </text>
    </comment>
    <comment ref="Q154" authorId="1" shapeId="0">
      <text>
        <r>
          <rPr>
            <b/>
            <sz val="8"/>
            <color indexed="81"/>
            <rFont val="Tahoma"/>
            <family val="2"/>
          </rPr>
          <t xml:space="preserve"> :</t>
        </r>
        <r>
          <rPr>
            <sz val="8"/>
            <color indexed="81"/>
            <rFont val="Tahoma"/>
            <family val="2"/>
          </rPr>
          <t xml:space="preserve">
ologit</t>
        </r>
      </text>
    </comment>
    <comment ref="F155" authorId="0" shapeId="0">
      <text>
        <r>
          <rPr>
            <b/>
            <sz val="9"/>
            <color indexed="81"/>
            <rFont val="Tahoma"/>
            <family val="2"/>
          </rPr>
          <t>Helen Dakin:</t>
        </r>
        <r>
          <rPr>
            <sz val="9"/>
            <color indexed="81"/>
            <rFont val="Tahoma"/>
            <family val="2"/>
          </rPr>
          <t xml:space="preserve">
US &amp; japanese value sets</t>
        </r>
      </text>
    </comment>
    <comment ref="E156" authorId="0" shapeId="0">
      <text>
        <r>
          <rPr>
            <b/>
            <sz val="9"/>
            <color indexed="81"/>
            <rFont val="Tahoma"/>
            <family val="2"/>
          </rPr>
          <t>Helen Dakin:</t>
        </r>
        <r>
          <rPr>
            <sz val="9"/>
            <color indexed="81"/>
            <rFont val="Tahoma"/>
            <family val="2"/>
          </rPr>
          <t xml:space="preserve">
version 3</t>
        </r>
      </text>
    </comment>
    <comment ref="F156" authorId="0" shapeId="0">
      <text>
        <r>
          <rPr>
            <b/>
            <sz val="9"/>
            <color indexed="81"/>
            <rFont val="Tahoma"/>
            <family val="2"/>
          </rPr>
          <t>Helen Dakin:</t>
        </r>
        <r>
          <rPr>
            <sz val="9"/>
            <color indexed="81"/>
            <rFont val="Tahoma"/>
            <family val="2"/>
          </rPr>
          <t xml:space="preserve">
Japanese tariff</t>
        </r>
      </text>
    </comment>
    <comment ref="G156" authorId="0" shapeId="0">
      <text>
        <r>
          <rPr>
            <b/>
            <sz val="9"/>
            <color indexed="81"/>
            <rFont val="Tahoma"/>
            <family val="2"/>
          </rPr>
          <t>Helen Dakin:</t>
        </r>
        <r>
          <rPr>
            <sz val="9"/>
            <color indexed="81"/>
            <rFont val="Tahoma"/>
            <family val="2"/>
          </rPr>
          <t xml:space="preserve">
locally advanced, metastatic, or recurrent cancer with the following eligibility criteria: aged 20 or above; with lung, stomach, colorectal, or breast cancer, or any other solid tumor; under drug therapy; and with an Eastern Cooperative Oncology Group (ECOG) performance status of 0–3</t>
        </r>
      </text>
    </comment>
    <comment ref="E157" authorId="0" shapeId="0">
      <text>
        <r>
          <rPr>
            <b/>
            <sz val="9"/>
            <color indexed="81"/>
            <rFont val="Tahoma"/>
            <family val="2"/>
          </rPr>
          <t>Helen Dakin:</t>
        </r>
        <r>
          <rPr>
            <sz val="9"/>
            <color indexed="81"/>
            <rFont val="Tahoma"/>
            <family val="2"/>
          </rPr>
          <t xml:space="preserve">
version 4</t>
        </r>
      </text>
    </comment>
    <comment ref="F157" authorId="0" shapeId="0">
      <text>
        <r>
          <rPr>
            <b/>
            <sz val="9"/>
            <color indexed="81"/>
            <rFont val="Tahoma"/>
            <family val="2"/>
          </rPr>
          <t>Helen Dakin:</t>
        </r>
        <r>
          <rPr>
            <sz val="9"/>
            <color indexed="81"/>
            <rFont val="Tahoma"/>
            <family val="2"/>
          </rPr>
          <t xml:space="preserve">
Japanese tariff</t>
        </r>
      </text>
    </comment>
    <comment ref="N162" authorId="1" shapeId="0">
      <text>
        <r>
          <rPr>
            <b/>
            <sz val="8"/>
            <color indexed="81"/>
            <rFont val="Tahoma"/>
            <family val="2"/>
          </rPr>
          <t xml:space="preserve"> :</t>
        </r>
        <r>
          <rPr>
            <sz val="8"/>
            <color indexed="81"/>
            <rFont val="Tahoma"/>
            <family val="2"/>
          </rPr>
          <t xml:space="preserve">
"data were divided into two groups by EQ-5D score, and all model specifications tested on both groups"</t>
        </r>
      </text>
    </comment>
    <comment ref="S162" authorId="1" shapeId="0">
      <text>
        <r>
          <rPr>
            <b/>
            <sz val="8"/>
            <color indexed="81"/>
            <rFont val="Tahoma"/>
            <family val="2"/>
          </rPr>
          <t xml:space="preserve"> :</t>
        </r>
        <r>
          <rPr>
            <sz val="8"/>
            <color indexed="81"/>
            <rFont val="Tahoma"/>
            <family val="2"/>
          </rPr>
          <t xml:space="preserve">
Estimated separate models for people with EQ-5D scores: &lt; 0.390; ≥ 0.390 and ≤ 0.895; &gt; 0.895</t>
        </r>
      </text>
    </comment>
    <comment ref="F165" authorId="0" shapeId="0">
      <text>
        <r>
          <rPr>
            <b/>
            <sz val="9"/>
            <color indexed="81"/>
            <rFont val="Tahoma"/>
            <family val="2"/>
          </rPr>
          <t>Helen Dakin:</t>
        </r>
        <r>
          <rPr>
            <sz val="9"/>
            <color indexed="81"/>
            <rFont val="Tahoma"/>
            <family val="2"/>
          </rPr>
          <t xml:space="preserve">
Chinese 3level tariff</t>
        </r>
      </text>
    </comment>
    <comment ref="I166" authorId="2" shapeId="0">
      <text>
        <r>
          <rPr>
            <sz val="9"/>
            <color indexed="81"/>
            <rFont val="Tahoma"/>
            <family val="2"/>
          </rPr>
          <t>Number of observations in the estimation model not explicitly stated. 192 patients reported EQ-5D utility and it is assumed that all of these had complete data on other variables.</t>
        </r>
      </text>
    </comment>
    <comment ref="K166" authorId="2" shapeId="0">
      <text>
        <r>
          <rPr>
            <sz val="9"/>
            <color indexed="81"/>
            <rFont val="Tahoma"/>
            <family val="2"/>
          </rPr>
          <t>Assumed: described as simple linear regression and stepwise multiple regression</t>
        </r>
      </text>
    </comment>
    <comment ref="I167" authorId="2" shapeId="0">
      <text>
        <r>
          <rPr>
            <sz val="9"/>
            <color indexed="81"/>
            <rFont val="Tahoma"/>
            <family val="2"/>
          </rPr>
          <t>Number of observations in the estimation model not explicitly stated. 192 patients reported EQ-5D utility and it is assumed that all of these had complete data on other variables.</t>
        </r>
      </text>
    </comment>
    <comment ref="K167" authorId="2" shapeId="0">
      <text>
        <r>
          <rPr>
            <sz val="9"/>
            <color indexed="81"/>
            <rFont val="Tahoma"/>
            <family val="2"/>
          </rPr>
          <t>Assumed: described as simple linear regression and stepwise multiple regression</t>
        </r>
      </text>
    </comment>
    <comment ref="F168" authorId="0" shapeId="0">
      <text>
        <r>
          <rPr>
            <b/>
            <sz val="9"/>
            <color indexed="81"/>
            <rFont val="Tahoma"/>
            <family val="2"/>
          </rPr>
          <t>Helen Dakin:</t>
        </r>
        <r>
          <rPr>
            <sz val="9"/>
            <color indexed="81"/>
            <rFont val="Tahoma"/>
            <family val="2"/>
          </rPr>
          <t xml:space="preserve">
3 level UK version</t>
        </r>
      </text>
    </comment>
    <comment ref="K168" authorId="0" shapeId="0">
      <text>
        <r>
          <rPr>
            <b/>
            <sz val="9"/>
            <color indexed="81"/>
            <rFont val="Tahoma"/>
            <family val="2"/>
          </rPr>
          <t>Helen Dakin:</t>
        </r>
        <r>
          <rPr>
            <sz val="9"/>
            <color indexed="81"/>
            <rFont val="Tahoma"/>
            <family val="2"/>
          </rPr>
          <t xml:space="preserve">
simple linear models</t>
        </r>
      </text>
    </comment>
    <comment ref="F169" authorId="0" shapeId="0">
      <text>
        <r>
          <rPr>
            <b/>
            <sz val="9"/>
            <color indexed="81"/>
            <rFont val="Tahoma"/>
            <family val="2"/>
          </rPr>
          <t>Helen Dakin:</t>
        </r>
        <r>
          <rPr>
            <sz val="9"/>
            <color indexed="81"/>
            <rFont val="Tahoma"/>
            <family val="2"/>
          </rPr>
          <t xml:space="preserve">
3 level UK version</t>
        </r>
      </text>
    </comment>
    <comment ref="K169" authorId="0" shapeId="0">
      <text>
        <r>
          <rPr>
            <b/>
            <sz val="9"/>
            <color indexed="81"/>
            <rFont val="Tahoma"/>
            <family val="2"/>
          </rPr>
          <t>Helen Dakin:</t>
        </r>
        <r>
          <rPr>
            <sz val="9"/>
            <color indexed="81"/>
            <rFont val="Tahoma"/>
            <family val="2"/>
          </rPr>
          <t xml:space="preserve">
simple linear models</t>
        </r>
      </text>
    </comment>
    <comment ref="AD170" authorId="0" shapeId="0">
      <text>
        <r>
          <rPr>
            <b/>
            <sz val="9"/>
            <color indexed="81"/>
            <rFont val="Tahoma"/>
            <family val="2"/>
          </rPr>
          <t>Helen Dakin:</t>
        </r>
        <r>
          <rPr>
            <sz val="9"/>
            <color indexed="81"/>
            <rFont val="Tahoma"/>
            <family val="2"/>
          </rPr>
          <t xml:space="preserve">
reference updated to published paper 2019 Helen</t>
        </r>
      </text>
    </comment>
    <comment ref="AD171" authorId="0" shapeId="0">
      <text>
        <r>
          <rPr>
            <b/>
            <sz val="9"/>
            <color indexed="81"/>
            <rFont val="Tahoma"/>
            <family val="2"/>
          </rPr>
          <t>Helen Dakin:</t>
        </r>
        <r>
          <rPr>
            <sz val="9"/>
            <color indexed="81"/>
            <rFont val="Tahoma"/>
            <family val="2"/>
          </rPr>
          <t xml:space="preserve">
reference updated to published paper 2019 Helen</t>
        </r>
      </text>
    </comment>
    <comment ref="I172" authorId="1" shapeId="0">
      <text>
        <r>
          <rPr>
            <sz val="8"/>
            <color indexed="81"/>
            <rFont val="Tahoma"/>
            <family val="2"/>
          </rPr>
          <t>Number of observations is unclear, although up to 5 observations per patient were included.</t>
        </r>
      </text>
    </comment>
    <comment ref="P172" authorId="1" shapeId="0">
      <text>
        <r>
          <rPr>
            <sz val="8"/>
            <color indexed="81"/>
            <rFont val="Tahoma"/>
            <family val="2"/>
          </rPr>
          <t>Also evaluated an adjusted form of tobit (Random effects adjusted limited dependent variable model), whereby predictions &gt;0.883 are set to 1</t>
        </r>
      </text>
    </comment>
    <comment ref="S172" authorId="1" shapeId="0">
      <text>
        <r>
          <rPr>
            <sz val="8"/>
            <color indexed="81"/>
            <rFont val="Tahoma"/>
            <family val="2"/>
          </rPr>
          <t>With adjustment of predictions to allow for discontinuous range of utilities, whereby predictions &gt;0.883 are set to 1</t>
        </r>
      </text>
    </comment>
    <comment ref="I175" authorId="1" shapeId="0">
      <text>
        <r>
          <rPr>
            <b/>
            <sz val="8"/>
            <color indexed="81"/>
            <rFont val="Tahoma"/>
            <family val="2"/>
          </rPr>
          <t xml:space="preserve"> :</t>
        </r>
        <r>
          <rPr>
            <sz val="8"/>
            <color indexed="81"/>
            <rFont val="Tahoma"/>
            <family val="2"/>
          </rPr>
          <t xml:space="preserve">
90% estimation sample, with cross-validation</t>
        </r>
      </text>
    </comment>
    <comment ref="F178" authorId="0" shapeId="0">
      <text>
        <r>
          <rPr>
            <b/>
            <sz val="9"/>
            <color indexed="81"/>
            <rFont val="Tahoma"/>
            <family val="2"/>
          </rPr>
          <t>Helen Dakin:</t>
        </r>
        <r>
          <rPr>
            <sz val="9"/>
            <color indexed="81"/>
            <rFont val="Tahoma"/>
            <family val="2"/>
          </rPr>
          <t xml:space="preserve">
EQ-5D-3L using the Japanese and UK value sets</t>
        </r>
      </text>
    </comment>
    <comment ref="I178" authorId="0" shapeId="0">
      <text>
        <r>
          <rPr>
            <b/>
            <sz val="9"/>
            <color indexed="81"/>
            <rFont val="Tahoma"/>
            <family val="2"/>
          </rPr>
          <t>Helen Dakin:</t>
        </r>
        <r>
          <rPr>
            <sz val="9"/>
            <color indexed="81"/>
            <rFont val="Tahoma"/>
            <family val="2"/>
          </rPr>
          <t xml:space="preserve">
This is the number of baseline observations used for most models. One analysis pooled data from 3 timepoints so presumably had a larger number of observations</t>
        </r>
      </text>
    </comment>
    <comment ref="I179" authorId="1" shapeId="0">
      <text>
        <r>
          <rPr>
            <b/>
            <sz val="8"/>
            <color indexed="81"/>
            <rFont val="Tahoma"/>
            <family val="2"/>
          </rPr>
          <t xml:space="preserve"> :</t>
        </r>
        <r>
          <rPr>
            <sz val="8"/>
            <color indexed="81"/>
            <rFont val="Tahoma"/>
            <family val="2"/>
          </rPr>
          <t xml:space="preserve">
Recruited 172 patients. Did cross-validation in which models were estimated on 90% of the sample, although it appears that model coefficients were estimated on the whole sample</t>
        </r>
      </text>
    </comment>
    <comment ref="E183" authorId="0" shapeId="0">
      <text>
        <r>
          <rPr>
            <sz val="9"/>
            <color indexed="81"/>
            <rFont val="Tahoma"/>
            <family val="2"/>
          </rPr>
          <t>OPQoL-Brief is derived from the original 35-item OPQoL questionnaire
(OPQoL-35)</t>
        </r>
      </text>
    </comment>
    <comment ref="F183" authorId="0" shapeId="0">
      <text>
        <r>
          <rPr>
            <b/>
            <sz val="9"/>
            <color indexed="81"/>
            <rFont val="Tahoma"/>
            <family val="2"/>
          </rPr>
          <t>Helen Dakin:</t>
        </r>
        <r>
          <rPr>
            <sz val="9"/>
            <color indexed="81"/>
            <rFont val="Tahoma"/>
            <family val="2"/>
          </rPr>
          <t xml:space="preserve">
Devlin tariff</t>
        </r>
      </text>
    </comment>
    <comment ref="I184" authorId="3" shapeId="0">
      <text>
        <r>
          <rPr>
            <b/>
            <sz val="9"/>
            <color indexed="81"/>
            <rFont val="Tahoma"/>
            <family val="2"/>
          </rPr>
          <t>Lucy Abel:</t>
        </r>
        <r>
          <rPr>
            <sz val="9"/>
            <color indexed="81"/>
            <rFont val="Tahoma"/>
            <family val="2"/>
          </rPr>
          <t xml:space="preserve">
Three estimation methods were used, each with a different sample size. 303 is the sample size of method 1.</t>
        </r>
      </text>
    </comment>
    <comment ref="F186" authorId="2" shapeId="0">
      <text>
        <r>
          <rPr>
            <b/>
            <sz val="9"/>
            <color indexed="81"/>
            <rFont val="Tahoma"/>
            <family val="2"/>
          </rPr>
          <t>hdakin:</t>
        </r>
        <r>
          <rPr>
            <sz val="9"/>
            <color indexed="81"/>
            <rFont val="Tahoma"/>
            <family val="2"/>
          </rPr>
          <t xml:space="preserve">
Used value set for England:
Devlin N, Shah K, Feng Y, Mulhern B, Hout B. Valuing healthrelated
quality of life: an EQ-5D-5L value set for England.
Research paper 16/01. Office of Health Economics; 2016.</t>
        </r>
      </text>
    </comment>
    <comment ref="F192" authorId="0" shapeId="0">
      <text>
        <r>
          <rPr>
            <b/>
            <sz val="9"/>
            <color indexed="81"/>
            <rFont val="Tahoma"/>
            <family val="2"/>
          </rPr>
          <t>Helen Dakin:</t>
        </r>
        <r>
          <rPr>
            <sz val="9"/>
            <color indexed="81"/>
            <rFont val="Tahoma"/>
            <family val="2"/>
          </rPr>
          <t xml:space="preserve">
Thai version &amp; value set</t>
        </r>
      </text>
    </comment>
    <comment ref="G192" authorId="0" shapeId="0">
      <text>
        <r>
          <rPr>
            <b/>
            <sz val="9"/>
            <color indexed="81"/>
            <rFont val="Tahoma"/>
            <family val="2"/>
          </rPr>
          <t>Helen Dakin:</t>
        </r>
        <r>
          <rPr>
            <sz val="9"/>
            <color indexed="81"/>
            <rFont val="Tahoma"/>
            <family val="2"/>
          </rPr>
          <t xml:space="preserve">
"Participants with an acute or life-threatening illness, 
cognitive impairment or disability were excluded"</t>
        </r>
      </text>
    </comment>
    <comment ref="H192" authorId="0" shapeId="0">
      <text>
        <r>
          <rPr>
            <b/>
            <sz val="9"/>
            <color indexed="81"/>
            <rFont val="Tahoma"/>
            <family val="2"/>
          </rPr>
          <t>Helen Dakin:</t>
        </r>
        <r>
          <rPr>
            <sz val="9"/>
            <color indexed="81"/>
            <rFont val="Tahoma"/>
            <family val="2"/>
          </rPr>
          <t xml:space="preserve">
"Participants with an acute or life-threatening illness, 
cognitive impairment or disability were excluded"</t>
        </r>
      </text>
    </comment>
    <comment ref="N193" authorId="2" shapeId="0">
      <text>
        <r>
          <rPr>
            <b/>
            <sz val="9"/>
            <color indexed="81"/>
            <rFont val="Tahoma"/>
            <family val="2"/>
          </rPr>
          <t>hdakin:</t>
        </r>
        <r>
          <rPr>
            <sz val="9"/>
            <color indexed="81"/>
            <rFont val="Tahoma"/>
            <family val="2"/>
          </rPr>
          <t xml:space="preserve">
2nd part comprised GLM on disutility or "reverse EQ-5D")</t>
        </r>
      </text>
    </comment>
    <comment ref="F199" authorId="2" shapeId="0">
      <text>
        <r>
          <rPr>
            <b/>
            <sz val="9"/>
            <color indexed="81"/>
            <rFont val="Tahoma"/>
            <family val="2"/>
          </rPr>
          <t>hdakin:</t>
        </r>
        <r>
          <rPr>
            <sz val="9"/>
            <color indexed="81"/>
            <rFont val="Tahoma"/>
            <family val="2"/>
          </rPr>
          <t xml:space="preserve">
Uses van Hout cross-walk value set</t>
        </r>
      </text>
    </comment>
    <comment ref="C206" authorId="0" shapeId="0">
      <text>
        <r>
          <rPr>
            <b/>
            <sz val="9"/>
            <color indexed="81"/>
            <rFont val="Tahoma"/>
            <family val="2"/>
          </rPr>
          <t>Helen Dakin:</t>
        </r>
        <r>
          <rPr>
            <sz val="9"/>
            <color indexed="81"/>
            <rFont val="Tahoma"/>
            <family val="2"/>
          </rPr>
          <t xml:space="preserve">
{Khan, 2014 #377}</t>
        </r>
      </text>
    </comment>
    <comment ref="F207" authorId="0" shapeId="0">
      <text>
        <r>
          <rPr>
            <b/>
            <sz val="9"/>
            <color indexed="81"/>
            <rFont val="Tahoma"/>
            <family val="2"/>
          </rPr>
          <t>Helen Dakin:</t>
        </r>
        <r>
          <rPr>
            <sz val="9"/>
            <color indexed="81"/>
            <rFont val="Tahoma"/>
            <family val="2"/>
          </rPr>
          <t xml:space="preserve">
EQ-5D-3L US Shaw tariff</t>
        </r>
      </text>
    </comment>
    <comment ref="B208" authorId="2" shapeId="0">
      <text>
        <r>
          <rPr>
            <b/>
            <sz val="9"/>
            <color indexed="81"/>
            <rFont val="Tahoma"/>
            <family val="2"/>
          </rPr>
          <t>hdakin:</t>
        </r>
        <r>
          <rPr>
            <sz val="9"/>
            <color indexed="81"/>
            <rFont val="Tahoma"/>
            <family val="2"/>
          </rPr>
          <t xml:space="preserve">
{Kharroubi, 2015 #411}</t>
        </r>
      </text>
    </comment>
    <comment ref="F209" authorId="2" shapeId="0">
      <text>
        <r>
          <rPr>
            <b/>
            <sz val="9"/>
            <color indexed="81"/>
            <rFont val="Tahoma"/>
            <family val="2"/>
          </rPr>
          <t>hdakin:</t>
        </r>
        <r>
          <rPr>
            <sz val="9"/>
            <color indexed="81"/>
            <rFont val="Tahoma"/>
            <family val="2"/>
          </rPr>
          <t xml:space="preserve">
Korean EQ-5D-3L</t>
        </r>
      </text>
    </comment>
    <comment ref="I209" authorId="2" shapeId="0">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210" authorId="2" shapeId="0">
      <text>
        <r>
          <rPr>
            <b/>
            <sz val="9"/>
            <color indexed="81"/>
            <rFont val="Tahoma"/>
            <family val="2"/>
          </rPr>
          <t>hdakin:</t>
        </r>
        <r>
          <rPr>
            <sz val="9"/>
            <color indexed="81"/>
            <rFont val="Tahoma"/>
            <family val="2"/>
          </rPr>
          <t xml:space="preserve">
Korean EQ-5D-3L</t>
        </r>
      </text>
    </comment>
    <comment ref="I210" authorId="2" shapeId="0">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211" authorId="2" shapeId="0">
      <text>
        <r>
          <rPr>
            <b/>
            <sz val="9"/>
            <color indexed="81"/>
            <rFont val="Tahoma"/>
            <family val="2"/>
          </rPr>
          <t>hdakin:</t>
        </r>
        <r>
          <rPr>
            <sz val="9"/>
            <color indexed="81"/>
            <rFont val="Tahoma"/>
            <family val="2"/>
          </rPr>
          <t xml:space="preserve">
Korean EQ-5D-3L</t>
        </r>
      </text>
    </comment>
    <comment ref="I211" authorId="2" shapeId="0">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F212" authorId="2" shapeId="0">
      <text>
        <r>
          <rPr>
            <b/>
            <sz val="9"/>
            <color indexed="81"/>
            <rFont val="Tahoma"/>
            <family val="2"/>
          </rPr>
          <t>hdakin:</t>
        </r>
        <r>
          <rPr>
            <sz val="9"/>
            <color indexed="81"/>
            <rFont val="Tahoma"/>
            <family val="2"/>
          </rPr>
          <t xml:space="preserve">
Korean EQ-5D-3L</t>
        </r>
      </text>
    </comment>
    <comment ref="I212" authorId="2" shapeId="0">
      <text>
        <r>
          <rPr>
            <b/>
            <sz val="9"/>
            <color indexed="81"/>
            <rFont val="Tahoma"/>
            <family val="2"/>
          </rPr>
          <t>hdakin:</t>
        </r>
        <r>
          <rPr>
            <sz val="9"/>
            <color indexed="81"/>
            <rFont val="Tahoma"/>
            <family val="2"/>
          </rPr>
          <t xml:space="preserve">
2846 patients: unclear from the paper whether the dataset includes repeated measurements or how much missing data there was</t>
        </r>
      </text>
    </comment>
    <comment ref="C213" authorId="0" shapeId="0">
      <text>
        <r>
          <rPr>
            <b/>
            <sz val="9"/>
            <color indexed="81"/>
            <rFont val="Tahoma"/>
            <family val="2"/>
          </rPr>
          <t>Helen Dakin:</t>
        </r>
        <r>
          <rPr>
            <sz val="9"/>
            <color indexed="81"/>
            <rFont val="Tahoma"/>
            <family val="2"/>
          </rPr>
          <t xml:space="preserve">
{Kim, 2014 #413}</t>
        </r>
      </text>
    </comment>
    <comment ref="F213" authorId="2" shapeId="0">
      <text>
        <r>
          <rPr>
            <b/>
            <sz val="9"/>
            <color indexed="81"/>
            <rFont val="Tahoma"/>
            <family val="2"/>
          </rPr>
          <t>hdakin:</t>
        </r>
        <r>
          <rPr>
            <sz val="9"/>
            <color indexed="81"/>
            <rFont val="Tahoma"/>
            <family val="2"/>
          </rPr>
          <t xml:space="preserve">
Korean EQ-5D</t>
        </r>
      </text>
    </comment>
    <comment ref="AD214" authorId="2" shapeId="0">
      <text>
        <r>
          <rPr>
            <b/>
            <sz val="9"/>
            <color indexed="81"/>
            <rFont val="Tahoma"/>
            <family val="2"/>
          </rPr>
          <t>hdakin:</t>
        </r>
        <r>
          <rPr>
            <sz val="9"/>
            <color indexed="81"/>
            <rFont val="Tahoma"/>
            <family val="2"/>
          </rPr>
          <t xml:space="preserve">
There were originally 4 rows for this study, but helen realised in the January 2017 update that the first and fourth ones were identical, so I deleted the fourth one</t>
        </r>
      </text>
    </comment>
    <comment ref="F217" authorId="4" shapeId="0">
      <text>
        <r>
          <rPr>
            <b/>
            <sz val="8"/>
            <color indexed="81"/>
            <rFont val="Tahoma"/>
            <family val="2"/>
          </rPr>
          <t>herc:</t>
        </r>
        <r>
          <rPr>
            <sz val="8"/>
            <color indexed="81"/>
            <rFont val="Tahoma"/>
            <family val="2"/>
          </rPr>
          <t xml:space="preserve">
Korean value set</t>
        </r>
      </text>
    </comment>
    <comment ref="AJ217" authorId="4" shapeId="0">
      <text>
        <r>
          <rPr>
            <b/>
            <sz val="8"/>
            <color indexed="81"/>
            <rFont val="Tahoma"/>
            <family val="2"/>
          </rPr>
          <t>herc:</t>
        </r>
        <r>
          <rPr>
            <sz val="8"/>
            <color indexed="81"/>
            <rFont val="Tahoma"/>
            <family val="2"/>
          </rPr>
          <t xml:space="preserve">
MAE in estimation sample: 0.069
external validation sample: 0.066
Same for both models 2 and 1.
Validation sample has higher EQ-5D utility at baseline</t>
        </r>
      </text>
    </comment>
    <comment ref="F218" authorId="0" shapeId="0">
      <text>
        <r>
          <rPr>
            <b/>
            <sz val="9"/>
            <color indexed="81"/>
            <rFont val="Tahoma"/>
            <family val="2"/>
          </rPr>
          <t>Helen Dakin:</t>
        </r>
        <r>
          <rPr>
            <sz val="9"/>
            <color indexed="81"/>
            <rFont val="Tahoma"/>
            <family val="2"/>
          </rPr>
          <t xml:space="preserve">
van Hout cross-walk values for each country: France, UK and Germany</t>
        </r>
      </text>
    </comment>
    <comment ref="I218" authorId="0" shapeId="0">
      <text>
        <r>
          <rPr>
            <b/>
            <sz val="9"/>
            <color indexed="81"/>
            <rFont val="Tahoma"/>
            <family val="2"/>
          </rPr>
          <t>Helen Dakin:</t>
        </r>
        <r>
          <rPr>
            <sz val="9"/>
            <color indexed="81"/>
            <rFont val="Tahoma"/>
            <family val="2"/>
          </rPr>
          <t xml:space="preserve">
UK (n = 1509), France (n = 1501), and Germany (n = 1502)</t>
        </r>
      </text>
    </comment>
    <comment ref="F227" authorId="0" shapeId="0">
      <text>
        <r>
          <rPr>
            <b/>
            <sz val="9"/>
            <color indexed="81"/>
            <rFont val="Tahoma"/>
            <family val="2"/>
          </rPr>
          <t>Helen Dakin:</t>
        </r>
        <r>
          <rPr>
            <sz val="9"/>
            <color indexed="81"/>
            <rFont val="Tahoma"/>
            <family val="2"/>
          </rPr>
          <t xml:space="preserve">
English &amp; US value sets</t>
        </r>
      </text>
    </comment>
    <comment ref="C232" authorId="0" shapeId="0">
      <text>
        <r>
          <rPr>
            <b/>
            <sz val="9"/>
            <color indexed="81"/>
            <rFont val="Tahoma"/>
            <family val="2"/>
          </rPr>
          <t>Helen Dakin:</t>
        </r>
        <r>
          <rPr>
            <sz val="9"/>
            <color indexed="81"/>
            <rFont val="Tahoma"/>
            <family val="2"/>
          </rPr>
          <t xml:space="preserve">
{Le, 2014 #389}</t>
        </r>
      </text>
    </comment>
    <comment ref="F235" authorId="0" shapeId="0">
      <text>
        <r>
          <rPr>
            <b/>
            <sz val="9"/>
            <color indexed="81"/>
            <rFont val="Tahoma"/>
            <family val="2"/>
          </rPr>
          <t>Helen Dakin:</t>
        </r>
        <r>
          <rPr>
            <sz val="9"/>
            <color indexed="81"/>
            <rFont val="Tahoma"/>
            <family val="2"/>
          </rPr>
          <t xml:space="preserve">
EQ-5D-3L Korean</t>
        </r>
      </text>
    </comment>
    <comment ref="E238" authorId="0" shapeId="0">
      <text>
        <r>
          <rPr>
            <b/>
            <sz val="9"/>
            <color indexed="81"/>
            <rFont val="Tahoma"/>
            <family val="2"/>
          </rPr>
          <t>Helen Dakin:</t>
        </r>
        <r>
          <rPr>
            <sz val="9"/>
            <color indexed="81"/>
            <rFont val="Tahoma"/>
            <family val="2"/>
          </rPr>
          <t xml:space="preserve">
includes QLQ-C30 and QLQ-BR23</t>
        </r>
      </text>
    </comment>
    <comment ref="F238" authorId="0" shapeId="0">
      <text>
        <r>
          <rPr>
            <b/>
            <sz val="9"/>
            <color indexed="81"/>
            <rFont val="Tahoma"/>
            <family val="2"/>
          </rPr>
          <t>Helen Dakin:</t>
        </r>
        <r>
          <rPr>
            <sz val="9"/>
            <color indexed="81"/>
            <rFont val="Tahoma"/>
            <family val="2"/>
          </rPr>
          <t xml:space="preserve">
Chinese TTO tariff</t>
        </r>
      </text>
    </comment>
    <comment ref="F239" authorId="0" shapeId="0">
      <text>
        <r>
          <rPr>
            <b/>
            <sz val="9"/>
            <color indexed="81"/>
            <rFont val="Tahoma"/>
            <family val="2"/>
          </rPr>
          <t>Helen Dakin:</t>
        </r>
        <r>
          <rPr>
            <sz val="9"/>
            <color indexed="81"/>
            <rFont val="Tahoma"/>
            <family val="2"/>
          </rPr>
          <t xml:space="preserve">
Hong Kong tariff</t>
        </r>
      </text>
    </comment>
    <comment ref="C244" authorId="0" shapeId="0">
      <text>
        <r>
          <rPr>
            <b/>
            <sz val="9"/>
            <color indexed="81"/>
            <rFont val="Tahoma"/>
            <family val="2"/>
          </rPr>
          <t>Helen Dakin:</t>
        </r>
        <r>
          <rPr>
            <sz val="9"/>
            <color indexed="81"/>
            <rFont val="Tahoma"/>
            <family val="2"/>
          </rPr>
          <t xml:space="preserve">
{Longworth, 2014 #367}{Longworth, 2013 #357}{Young, 2015 #418}</t>
        </r>
      </text>
    </comment>
    <comment ref="C245" authorId="0" shapeId="0">
      <text>
        <r>
          <rPr>
            <b/>
            <sz val="9"/>
            <color indexed="81"/>
            <rFont val="Tahoma"/>
            <family val="2"/>
          </rPr>
          <t>Helen Dakin:</t>
        </r>
        <r>
          <rPr>
            <sz val="9"/>
            <color indexed="81"/>
            <rFont val="Tahoma"/>
            <family val="2"/>
          </rPr>
          <t xml:space="preserve">
{Longworth, 2014 #367}{Longworth, 2013 #357}{Young, 2015 #418}</t>
        </r>
      </text>
    </comment>
    <comment ref="I257" authorId="1" shapeId="0">
      <text>
        <r>
          <rPr>
            <b/>
            <sz val="8"/>
            <color indexed="81"/>
            <rFont val="Tahoma"/>
            <family val="2"/>
          </rPr>
          <t xml:space="preserve"> :</t>
        </r>
        <r>
          <rPr>
            <sz val="8"/>
            <color indexed="81"/>
            <rFont val="Tahoma"/>
            <family val="2"/>
          </rPr>
          <t xml:space="preserve">
"three sets of individual patient data were obtained, two that measured ESS and SF-36 profile in the same patients87,151 and one that measured ESS, SF-36 profile and EQ-5D in the same patients.144"
151. Waterhouse JC, Brazier JE, Billings CG, et al. Can
a health status questionnaire demonstrate change
after a two week trial of CPAP treatment? Eur Respir
J 2000;16:S269.
144. Suratt P, Findley L. Effect of nasal CPAP treatment
on automobile driving simulator performance and
on self-reported automobile accidents in subjects
with sleep apnea. Am Rev Respir Dis 1992;145:A169.
87. Pepperell JC, Ramdassingh-Dow S, Crosthwaite
N, Mullins R, Jenkinson C, Stradling JR, et al.
Ambulatory blood pressure after therapeutic and
subtherapeutic nasal continuous positive airway
pressure for obstructive sleep apnoea: a randomised
parallel trial. Lancet 2002;359:204–10.
</t>
        </r>
      </text>
    </comment>
    <comment ref="I259" authorId="1" shapeId="0">
      <text>
        <r>
          <rPr>
            <b/>
            <sz val="8"/>
            <color indexed="81"/>
            <rFont val="Tahoma"/>
            <family val="2"/>
          </rPr>
          <t xml:space="preserve"> :</t>
        </r>
        <r>
          <rPr>
            <sz val="8"/>
            <color indexed="81"/>
            <rFont val="Tahoma"/>
            <family val="2"/>
          </rPr>
          <t xml:space="preserve">
Estimated from Table 1</t>
        </r>
      </text>
    </comment>
    <comment ref="F260" authorId="0" shapeId="0">
      <text>
        <r>
          <rPr>
            <b/>
            <sz val="9"/>
            <color indexed="81"/>
            <rFont val="Tahoma"/>
            <family val="2"/>
          </rPr>
          <t>Helen Dakin:</t>
        </r>
        <r>
          <rPr>
            <sz val="9"/>
            <color indexed="81"/>
            <rFont val="Tahoma"/>
            <family val="2"/>
          </rPr>
          <t xml:space="preserve">
English (Devlin) and Dutch (Versteegh 2016) EQ-5D tariff</t>
        </r>
      </text>
    </comment>
    <comment ref="E261" authorId="0" shapeId="0">
      <text>
        <r>
          <rPr>
            <b/>
            <sz val="9"/>
            <color indexed="81"/>
            <rFont val="Tahoma"/>
            <family val="2"/>
          </rPr>
          <t>Helen Dakin:</t>
        </r>
        <r>
          <rPr>
            <sz val="9"/>
            <color indexed="81"/>
            <rFont val="Tahoma"/>
            <family val="2"/>
          </rPr>
          <t xml:space="preserve">
FAACT is made up of FACT-G and a 12-item Anorexia-Cachexia Subscale (ACS). A model is presented which separates these 2 components, as is a model that simply has the Trial Outcome Index (TOI)</t>
        </r>
      </text>
    </comment>
    <comment ref="F261" authorId="0" shapeId="0">
      <text>
        <r>
          <rPr>
            <b/>
            <sz val="9"/>
            <color indexed="81"/>
            <rFont val="Tahoma"/>
            <family val="2"/>
          </rPr>
          <t>Helen Dakin:</t>
        </r>
        <r>
          <rPr>
            <sz val="9"/>
            <color indexed="81"/>
            <rFont val="Tahoma"/>
            <family val="2"/>
          </rPr>
          <t xml:space="preserve">
English (Devlin) and Dutch (Versteegh 2016) EQ-5D tariff</t>
        </r>
      </text>
    </comment>
    <comment ref="E262" authorId="0" shapeId="0">
      <text>
        <r>
          <rPr>
            <sz val="9"/>
            <color indexed="81"/>
            <rFont val="Tahoma"/>
            <family val="2"/>
          </rPr>
          <t>FACIT-F comprises the FACT-G and a 13-item Fatigue Subscale. A model is presented which separates these 2 components, as is a model that simply has the Trial Outcome Index (TOI)</t>
        </r>
      </text>
    </comment>
    <comment ref="F262" authorId="0" shapeId="0">
      <text>
        <r>
          <rPr>
            <b/>
            <sz val="9"/>
            <color indexed="81"/>
            <rFont val="Tahoma"/>
            <family val="2"/>
          </rPr>
          <t>Helen Dakin:</t>
        </r>
        <r>
          <rPr>
            <sz val="9"/>
            <color indexed="81"/>
            <rFont val="Tahoma"/>
            <family val="2"/>
          </rPr>
          <t xml:space="preserve">
English (Devlin) and Dutch (Versteegh 2016) EQ-5D tariff</t>
        </r>
      </text>
    </comment>
    <comment ref="F264" authorId="2" shapeId="0">
      <text>
        <r>
          <rPr>
            <b/>
            <sz val="9"/>
            <color indexed="81"/>
            <rFont val="Tahoma"/>
            <family val="2"/>
          </rPr>
          <t>hdakin:</t>
        </r>
        <r>
          <rPr>
            <sz val="9"/>
            <color indexed="81"/>
            <rFont val="Tahoma"/>
            <family val="2"/>
          </rPr>
          <t xml:space="preserve">
US tariff</t>
        </r>
      </text>
    </comment>
    <comment ref="F265" authorId="2" shapeId="0">
      <text>
        <r>
          <rPr>
            <b/>
            <sz val="9"/>
            <color indexed="81"/>
            <rFont val="Tahoma"/>
            <family val="2"/>
          </rPr>
          <t>hdakin:</t>
        </r>
        <r>
          <rPr>
            <sz val="9"/>
            <color indexed="81"/>
            <rFont val="Tahoma"/>
            <family val="2"/>
          </rPr>
          <t xml:space="preserve">
EQ-5D-5L and mapping between EQ-5D-3L UK tariff was used. Multi country sample. </t>
        </r>
      </text>
    </comment>
    <comment ref="D279" authorId="0" shapeId="0">
      <text>
        <r>
          <rPr>
            <sz val="9"/>
            <color indexed="81"/>
            <rFont val="Tahoma"/>
            <family val="2"/>
          </rPr>
          <t>Disease Activity in PsA  (DAPsA)
Health assessment questionnaire (HAQ)</t>
        </r>
      </text>
    </comment>
    <comment ref="D280" authorId="0" shapeId="0">
      <text>
        <r>
          <rPr>
            <sz val="9"/>
            <color indexed="81"/>
            <rFont val="Tahoma"/>
            <family val="2"/>
          </rPr>
          <t>Clinical Disease Activity in PsA without C-reactive protein (cDAPsA)
Health assessment questionnaire (HAQ)</t>
        </r>
      </text>
    </comment>
    <comment ref="D281" authorId="0" shapeId="0">
      <text>
        <r>
          <rPr>
            <sz val="9"/>
            <color indexed="81"/>
            <rFont val="Tahoma"/>
            <family val="2"/>
          </rPr>
          <t>Disease Activity in PsA  (DAPsA)
Health assessment questionnaire (HAQ)</t>
        </r>
      </text>
    </comment>
    <comment ref="D282" authorId="0" shapeId="0">
      <text>
        <r>
          <rPr>
            <sz val="9"/>
            <color indexed="81"/>
            <rFont val="Tahoma"/>
            <family val="2"/>
          </rPr>
          <t>Clinical Disease Activity in PsA without C-reactive protein (cDAPsA)
Health assessment questionnaire (HAQ)</t>
        </r>
      </text>
    </comment>
    <comment ref="Q287" authorId="0" shapeId="0">
      <text>
        <r>
          <rPr>
            <b/>
            <sz val="9"/>
            <color indexed="81"/>
            <rFont val="Tahoma"/>
            <family val="2"/>
          </rPr>
          <t>Helen Dakin:</t>
        </r>
        <r>
          <rPr>
            <sz val="9"/>
            <color indexed="81"/>
            <rFont val="Tahoma"/>
            <family val="2"/>
          </rPr>
          <t xml:space="preserve">
response mapping with multinomial logistic regression</t>
        </r>
      </text>
    </comment>
    <comment ref="Q291" authorId="0" shapeId="0">
      <text>
        <r>
          <rPr>
            <b/>
            <sz val="9"/>
            <color indexed="81"/>
            <rFont val="Tahoma"/>
            <family val="2"/>
          </rPr>
          <t>Helen Dakin:</t>
        </r>
        <r>
          <rPr>
            <sz val="9"/>
            <color indexed="81"/>
            <rFont val="Tahoma"/>
            <family val="2"/>
          </rPr>
          <t xml:space="preserve">
ordered probit (OPROBIT), generalised ordered probit (GOPROBIT) </t>
        </r>
      </text>
    </comment>
    <comment ref="C295" authorId="0" shapeId="0">
      <text>
        <r>
          <rPr>
            <b/>
            <sz val="9"/>
            <color indexed="81"/>
            <rFont val="Tahoma"/>
            <family val="2"/>
          </rPr>
          <t>Helen Dakin:</t>
        </r>
        <r>
          <rPr>
            <sz val="9"/>
            <color indexed="81"/>
            <rFont val="Tahoma"/>
            <family val="2"/>
          </rPr>
          <t xml:space="preserve">
{Oddershede, 2014 #368}</t>
        </r>
      </text>
    </comment>
    <comment ref="F295" authorId="2" shapeId="0">
      <text>
        <r>
          <rPr>
            <b/>
            <sz val="9"/>
            <color indexed="81"/>
            <rFont val="Tahoma"/>
            <family val="2"/>
          </rPr>
          <t>hdakin:</t>
        </r>
        <r>
          <rPr>
            <sz val="9"/>
            <color indexed="81"/>
            <rFont val="Tahoma"/>
            <family val="2"/>
          </rPr>
          <t xml:space="preserve">
Danish time trade-off tariff</t>
        </r>
      </text>
    </comment>
    <comment ref="K296" authorId="0" shapeId="0">
      <text>
        <r>
          <rPr>
            <b/>
            <sz val="9"/>
            <color indexed="81"/>
            <rFont val="Tahoma"/>
            <family val="2"/>
          </rPr>
          <t>Helen Dakin:</t>
        </r>
        <r>
          <rPr>
            <sz val="9"/>
            <color indexed="81"/>
            <rFont val="Tahoma"/>
            <family val="2"/>
          </rPr>
          <t xml:space="preserve">
mixed-effects linear regression models</t>
        </r>
      </text>
    </comment>
    <comment ref="N296" authorId="0" shapeId="0">
      <text>
        <r>
          <rPr>
            <b/>
            <sz val="9"/>
            <color indexed="81"/>
            <rFont val="Tahoma"/>
            <family val="2"/>
          </rPr>
          <t>Helen Dakin:</t>
        </r>
        <r>
          <rPr>
            <sz val="9"/>
            <color indexed="81"/>
            <rFont val="Tahoma"/>
            <family val="2"/>
          </rPr>
          <t xml:space="preserve">
mixed-efects tobit model</t>
        </r>
      </text>
    </comment>
    <comment ref="I297" authorId="1" shapeId="0">
      <text>
        <r>
          <rPr>
            <b/>
            <sz val="8"/>
            <color indexed="81"/>
            <rFont val="Tahoma"/>
            <family val="2"/>
          </rPr>
          <t xml:space="preserve"> :</t>
        </r>
        <r>
          <rPr>
            <sz val="8"/>
            <color indexed="81"/>
            <rFont val="Tahoma"/>
            <family val="2"/>
          </rPr>
          <t xml:space="preserve">
Estimate: don't report number of patients in combined model, but say that: 
Data were collected from 512 patients before undergoing hip replacement and from 444 patients 6 months after surgery. There were 37 missing values for the OHS and 23 missing values for the EQ-5D.
</t>
        </r>
      </text>
    </comment>
    <comment ref="F299" authorId="0" shapeId="0">
      <text>
        <r>
          <rPr>
            <b/>
            <sz val="9"/>
            <color indexed="81"/>
            <rFont val="Tahoma"/>
            <family val="2"/>
          </rPr>
          <t>Helen Dakin:</t>
        </r>
        <r>
          <rPr>
            <sz val="9"/>
            <color indexed="81"/>
            <rFont val="Tahoma"/>
            <family val="2"/>
          </rPr>
          <t xml:space="preserve">
South Korean 3L value set</t>
        </r>
      </text>
    </comment>
    <comment ref="Q302" authorId="0" shapeId="0">
      <text>
        <r>
          <rPr>
            <b/>
            <sz val="9"/>
            <color indexed="81"/>
            <rFont val="Tahoma"/>
            <family val="2"/>
          </rPr>
          <t>Helen Dakin:</t>
        </r>
        <r>
          <rPr>
            <sz val="9"/>
            <color indexed="81"/>
            <rFont val="Tahoma"/>
            <family val="2"/>
          </rPr>
          <t xml:space="preserve">
 using multivariate ordered probit</t>
        </r>
      </text>
    </comment>
    <comment ref="F310" authorId="0" shapeId="0">
      <text>
        <r>
          <rPr>
            <b/>
            <sz val="9"/>
            <color indexed="81"/>
            <rFont val="Tahoma"/>
            <family val="2"/>
          </rPr>
          <t>Helen Dakin:</t>
        </r>
        <r>
          <rPr>
            <sz val="9"/>
            <color indexed="81"/>
            <rFont val="Tahoma"/>
            <family val="2"/>
          </rPr>
          <t xml:space="preserve">
UK 3L weights</t>
        </r>
      </text>
    </comment>
    <comment ref="F312" authorId="0" shapeId="0">
      <text>
        <r>
          <rPr>
            <b/>
            <sz val="9"/>
            <color indexed="81"/>
            <rFont val="Tahoma"/>
            <family val="2"/>
          </rPr>
          <t>Helen Dakin:</t>
        </r>
        <r>
          <rPr>
            <sz val="9"/>
            <color indexed="81"/>
            <rFont val="Tahoma"/>
            <family val="2"/>
          </rPr>
          <t xml:space="preserve">
Mapped to: 
(a) EQ-5D-3L (EQ-5D-5L crosswalked to EQ-5D-3L UK TTO utilities using van Hout crosswalk)
(b) EQ-5D-3L with vision bolt on</t>
        </r>
      </text>
    </comment>
    <comment ref="C320" authorId="0" shapeId="0">
      <text>
        <r>
          <rPr>
            <b/>
            <sz val="9"/>
            <color indexed="81"/>
            <rFont val="Tahoma"/>
            <family val="2"/>
          </rPr>
          <t>Helen Dakin:</t>
        </r>
        <r>
          <rPr>
            <sz val="9"/>
            <color indexed="81"/>
            <rFont val="Tahoma"/>
            <family val="2"/>
          </rPr>
          <t xml:space="preserve">
{Proskorovsky, 2014 #382}</t>
        </r>
      </text>
    </comment>
    <comment ref="C321" authorId="0" shapeId="0">
      <text>
        <r>
          <rPr>
            <b/>
            <sz val="9"/>
            <color indexed="81"/>
            <rFont val="Tahoma"/>
            <family val="2"/>
          </rPr>
          <t>Helen Dakin:</t>
        </r>
        <r>
          <rPr>
            <sz val="9"/>
            <color indexed="81"/>
            <rFont val="Tahoma"/>
            <family val="2"/>
          </rPr>
          <t xml:space="preserve">
{Proskorovsky, 2014 #382}</t>
        </r>
      </text>
    </comment>
    <comment ref="F323" authorId="2" shapeId="0">
      <text>
        <r>
          <rPr>
            <b/>
            <sz val="9"/>
            <color indexed="81"/>
            <rFont val="Tahoma"/>
            <family val="2"/>
          </rPr>
          <t>hdakin:</t>
        </r>
        <r>
          <rPr>
            <sz val="9"/>
            <color indexed="81"/>
            <rFont val="Tahoma"/>
            <family val="2"/>
          </rPr>
          <t xml:space="preserve">
Used the van Hout crosswalk value set</t>
        </r>
      </text>
    </comment>
    <comment ref="I323"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324" authorId="2" shapeId="0">
      <text>
        <r>
          <rPr>
            <b/>
            <sz val="9"/>
            <color indexed="81"/>
            <rFont val="Tahoma"/>
            <family val="2"/>
          </rPr>
          <t>hdakin:</t>
        </r>
        <r>
          <rPr>
            <sz val="9"/>
            <color indexed="81"/>
            <rFont val="Tahoma"/>
            <family val="2"/>
          </rPr>
          <t xml:space="preserve">
Used the van Hout crosswalk value set</t>
        </r>
      </text>
    </comment>
    <comment ref="I324"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325" authorId="2" shapeId="0">
      <text>
        <r>
          <rPr>
            <b/>
            <sz val="9"/>
            <color indexed="81"/>
            <rFont val="Tahoma"/>
            <family val="2"/>
          </rPr>
          <t>hdakin:</t>
        </r>
        <r>
          <rPr>
            <sz val="9"/>
            <color indexed="81"/>
            <rFont val="Tahoma"/>
            <family val="2"/>
          </rPr>
          <t xml:space="preserve">
Used the van Hout crosswalk value set</t>
        </r>
      </text>
    </comment>
    <comment ref="I325"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326" authorId="2" shapeId="0">
      <text>
        <r>
          <rPr>
            <b/>
            <sz val="9"/>
            <color indexed="81"/>
            <rFont val="Tahoma"/>
            <family val="2"/>
          </rPr>
          <t>hdakin:</t>
        </r>
        <r>
          <rPr>
            <sz val="9"/>
            <color indexed="81"/>
            <rFont val="Tahoma"/>
            <family val="2"/>
          </rPr>
          <t xml:space="preserve">
Used the van Hout crosswalk value set</t>
        </r>
      </text>
    </comment>
    <comment ref="I326"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327" authorId="2" shapeId="0">
      <text>
        <r>
          <rPr>
            <b/>
            <sz val="9"/>
            <color indexed="81"/>
            <rFont val="Tahoma"/>
            <family val="2"/>
          </rPr>
          <t>hdakin:</t>
        </r>
        <r>
          <rPr>
            <sz val="9"/>
            <color indexed="81"/>
            <rFont val="Tahoma"/>
            <family val="2"/>
          </rPr>
          <t xml:space="preserve">
Used the van Hout crosswalk value set</t>
        </r>
      </text>
    </comment>
    <comment ref="I32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F328" authorId="2" shapeId="0">
      <text>
        <r>
          <rPr>
            <b/>
            <sz val="9"/>
            <color indexed="81"/>
            <rFont val="Tahoma"/>
            <family val="2"/>
          </rPr>
          <t>hdakin:</t>
        </r>
        <r>
          <rPr>
            <sz val="9"/>
            <color indexed="81"/>
            <rFont val="Tahoma"/>
            <family val="2"/>
          </rPr>
          <t xml:space="preserve">
Used the van Hout crosswalk value set</t>
        </r>
      </text>
    </comment>
    <comment ref="I328"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F329" authorId="2" shapeId="0">
      <text>
        <r>
          <rPr>
            <b/>
            <sz val="9"/>
            <color indexed="81"/>
            <rFont val="Tahoma"/>
            <family val="2"/>
          </rPr>
          <t>hdakin:</t>
        </r>
        <r>
          <rPr>
            <sz val="9"/>
            <color indexed="81"/>
            <rFont val="Tahoma"/>
            <family val="2"/>
          </rPr>
          <t xml:space="preserve">
Used the van Hout crosswalk value set</t>
        </r>
      </text>
    </comment>
    <comment ref="I329"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F330" authorId="2" shapeId="0">
      <text>
        <r>
          <rPr>
            <b/>
            <sz val="9"/>
            <color indexed="81"/>
            <rFont val="Tahoma"/>
            <family val="2"/>
          </rPr>
          <t>hdakin:</t>
        </r>
        <r>
          <rPr>
            <sz val="9"/>
            <color indexed="81"/>
            <rFont val="Tahoma"/>
            <family val="2"/>
          </rPr>
          <t xml:space="preserve">
Used the van Hout crosswalk value set</t>
        </r>
      </text>
    </comment>
    <comment ref="I330"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31" authorId="2" shapeId="0">
      <text>
        <r>
          <rPr>
            <b/>
            <sz val="9"/>
            <color indexed="81"/>
            <rFont val="Tahoma"/>
            <family val="2"/>
          </rPr>
          <t>hdakin:</t>
        </r>
        <r>
          <rPr>
            <sz val="9"/>
            <color indexed="81"/>
            <rFont val="Tahoma"/>
            <family val="2"/>
          </rPr>
          <t xml:space="preserve">
Used the van Hout crosswalk value set</t>
        </r>
      </text>
    </comment>
    <comment ref="I331"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332"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333"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334"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335"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36" authorId="2" shapeId="0">
      <text>
        <r>
          <rPr>
            <b/>
            <sz val="9"/>
            <color indexed="81"/>
            <rFont val="Tahoma"/>
            <family val="2"/>
          </rPr>
          <t>hdakin:</t>
        </r>
        <r>
          <rPr>
            <sz val="9"/>
            <color indexed="81"/>
            <rFont val="Tahoma"/>
            <family val="2"/>
          </rPr>
          <t xml:space="preserve">
Algorithms were also estimated separately for each of the six countries (Australia, UK, USA, Canada, Norway and Germany) and were estimated for a public sample as well as a total population. The range of sample sizes used for the total population across the six countries was 1177-1467.</t>
        </r>
      </text>
    </comment>
    <comment ref="I33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38"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39" authorId="2" shapeId="0">
      <text>
        <r>
          <rPr>
            <b/>
            <sz val="9"/>
            <color indexed="81"/>
            <rFont val="Tahoma"/>
            <family val="2"/>
          </rPr>
          <t>hdakin:</t>
        </r>
        <r>
          <rPr>
            <sz val="9"/>
            <color indexed="81"/>
            <rFont val="Tahoma"/>
            <family val="2"/>
          </rPr>
          <t xml:space="preserve">
Used the van Hout crosswalk value set</t>
        </r>
      </text>
    </comment>
    <comment ref="I339"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0"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1"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2"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3"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4"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5"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6"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47" authorId="2" shapeId="0">
      <text>
        <r>
          <rPr>
            <b/>
            <sz val="9"/>
            <color indexed="81"/>
            <rFont val="Tahoma"/>
            <family val="2"/>
          </rPr>
          <t>hdakin:</t>
        </r>
        <r>
          <rPr>
            <sz val="9"/>
            <color indexed="81"/>
            <rFont val="Tahoma"/>
            <family val="2"/>
          </rPr>
          <t xml:space="preserve">
Used the van Hout crosswalk value set</t>
        </r>
      </text>
    </comment>
    <comment ref="I34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8"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49"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0"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1"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2"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3"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4"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55" authorId="2" shapeId="0">
      <text>
        <r>
          <rPr>
            <b/>
            <sz val="9"/>
            <color indexed="81"/>
            <rFont val="Tahoma"/>
            <family val="2"/>
          </rPr>
          <t>hdakin:</t>
        </r>
        <r>
          <rPr>
            <sz val="9"/>
            <color indexed="81"/>
            <rFont val="Tahoma"/>
            <family val="2"/>
          </rPr>
          <t xml:space="preserve">
Used the van Hout crosswalk value set</t>
        </r>
      </text>
    </comment>
    <comment ref="I355"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6"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8"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59"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0"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1"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2"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63" authorId="2" shapeId="0">
      <text>
        <r>
          <rPr>
            <b/>
            <sz val="9"/>
            <color indexed="81"/>
            <rFont val="Tahoma"/>
            <family val="2"/>
          </rPr>
          <t>hdakin:</t>
        </r>
        <r>
          <rPr>
            <sz val="9"/>
            <color indexed="81"/>
            <rFont val="Tahoma"/>
            <family val="2"/>
          </rPr>
          <t xml:space="preserve">
Used the van Hout crosswalk value set</t>
        </r>
      </text>
    </comment>
    <comment ref="I363"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4"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5"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6"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8"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69"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0"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E371" authorId="2" shapeId="0">
      <text>
        <r>
          <rPr>
            <b/>
            <sz val="9"/>
            <color indexed="81"/>
            <rFont val="Tahoma"/>
            <family val="2"/>
          </rPr>
          <t>hdakin:</t>
        </r>
        <r>
          <rPr>
            <sz val="9"/>
            <color indexed="81"/>
            <rFont val="Tahoma"/>
            <family val="2"/>
          </rPr>
          <t xml:space="preserve">
Used the van Hout crosswalk value set</t>
        </r>
      </text>
    </comment>
    <comment ref="I371"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2"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3"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4"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5"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6"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7"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8" authorId="2" shapeId="0">
      <text>
        <r>
          <rPr>
            <b/>
            <sz val="9"/>
            <color indexed="81"/>
            <rFont val="Tahoma"/>
            <family val="2"/>
          </rPr>
          <t>hdakin:</t>
        </r>
        <r>
          <rPr>
            <sz val="9"/>
            <color indexed="81"/>
            <rFont val="Tahoma"/>
            <family val="2"/>
          </rPr>
          <t xml:space="preserve">
Algorithms were estimated separately for each of the six countries (Australia, UK, USA, Canada, Norway and Germany) and were estimated for a public sample as well as a total population. The figures presented here represent the range of sample sizes used for the total population across the six countries.</t>
        </r>
      </text>
    </comment>
    <comment ref="I379" authorId="1" shapeId="0">
      <text>
        <r>
          <rPr>
            <sz val="8"/>
            <color indexed="81"/>
            <rFont val="Tahoma"/>
            <family val="2"/>
          </rPr>
          <t>117 baseline observations were available in total, although the analysis included only those observations that were moderate-severe</t>
        </r>
      </text>
    </comment>
    <comment ref="C382" authorId="0" shapeId="0">
      <text>
        <r>
          <rPr>
            <b/>
            <sz val="9"/>
            <color indexed="81"/>
            <rFont val="Tahoma"/>
            <family val="2"/>
          </rPr>
          <t>Helen Dakin:</t>
        </r>
        <r>
          <rPr>
            <sz val="9"/>
            <color indexed="81"/>
            <rFont val="Tahoma"/>
            <family val="2"/>
          </rPr>
          <t xml:space="preserve">
{Rombach, 2019 #726} Rombach, I., Iftikhar, M., et al. (2019). Obtaining EQ-5D-5L utilities from the disease specific Quality of Life Alzheimer’s Disease Scale: Development and results from a mapping study. Internal study report. </t>
        </r>
      </text>
    </comment>
    <comment ref="I382" authorId="0" shapeId="0">
      <text>
        <r>
          <rPr>
            <sz val="9"/>
            <color indexed="81"/>
            <rFont val="Tahoma"/>
            <family val="2"/>
          </rPr>
          <t xml:space="preserve">Sample size varied between 1,017 and 1,099 depending on whether EQ-5D-5L and QoL-AD were self-reported or proxy </t>
        </r>
      </text>
    </comment>
    <comment ref="F383" authorId="1" shapeId="0">
      <text>
        <r>
          <rPr>
            <b/>
            <sz val="8"/>
            <color indexed="81"/>
            <rFont val="Tahoma"/>
            <family val="2"/>
          </rPr>
          <t xml:space="preserve"> :</t>
        </r>
        <r>
          <rPr>
            <sz val="8"/>
            <color indexed="81"/>
            <rFont val="Tahoma"/>
            <family val="2"/>
          </rPr>
          <t xml:space="preserve">
UK 3-level</t>
        </r>
      </text>
    </comment>
    <comment ref="AI384" authorId="2" shapeId="0">
      <text>
        <r>
          <rPr>
            <b/>
            <sz val="9"/>
            <color indexed="81"/>
            <rFont val="Tahoma"/>
            <family val="2"/>
          </rPr>
          <t>hdakin:</t>
        </r>
        <r>
          <rPr>
            <sz val="9"/>
            <color indexed="81"/>
            <rFont val="Tahoma"/>
            <family val="2"/>
          </rPr>
          <t xml:space="preserve">
Longworth picked up HESG paper</t>
        </r>
      </text>
    </comment>
    <comment ref="E387" authorId="1" shapeId="0">
      <text>
        <r>
          <rPr>
            <b/>
            <sz val="8"/>
            <color indexed="81"/>
            <rFont val="Tahoma"/>
            <family val="2"/>
          </rPr>
          <t xml:space="preserve"> :</t>
        </r>
        <r>
          <rPr>
            <sz val="8"/>
            <color indexed="81"/>
            <rFont val="Tahoma"/>
            <family val="2"/>
          </rPr>
          <t xml:space="preserve">
Preference‐based social care outcome measure for older people. ASCOT isan updated version of OPUS</t>
        </r>
      </text>
    </comment>
    <comment ref="E392" authorId="1" shapeId="0">
      <text>
        <r>
          <rPr>
            <b/>
            <sz val="8"/>
            <color indexed="81"/>
            <rFont val="Tahoma"/>
            <family val="2"/>
          </rPr>
          <t xml:space="preserve"> :</t>
        </r>
        <r>
          <rPr>
            <sz val="8"/>
            <color indexed="81"/>
            <rFont val="Tahoma"/>
            <family val="2"/>
          </rPr>
          <t xml:space="preserve">
Preference‐based social care outcome measure for older people</t>
        </r>
      </text>
    </comment>
    <comment ref="E396" authorId="1" shapeId="0">
      <text>
        <r>
          <rPr>
            <b/>
            <sz val="8"/>
            <color indexed="81"/>
            <rFont val="Tahoma"/>
            <family val="2"/>
          </rPr>
          <t xml:space="preserve"> :</t>
        </r>
        <r>
          <rPr>
            <sz val="8"/>
            <color indexed="81"/>
            <rFont val="Tahoma"/>
            <family val="2"/>
          </rPr>
          <t xml:space="preserve">
Preference‐based social care outcome measure for older people</t>
        </r>
      </text>
    </comment>
    <comment ref="E399" authorId="2" shapeId="0">
      <text>
        <r>
          <rPr>
            <b/>
            <sz val="9"/>
            <color indexed="81"/>
            <rFont val="Tahoma"/>
            <family val="2"/>
          </rPr>
          <t>hdakin:</t>
        </r>
        <r>
          <rPr>
            <sz val="9"/>
            <color indexed="81"/>
            <rFont val="Tahoma"/>
            <family val="2"/>
          </rPr>
          <t xml:space="preserve">
derived from the Overactive Bladder questionnaire-Short Form (OABq-SF)</t>
        </r>
      </text>
    </comment>
    <comment ref="F399" authorId="2" shapeId="0">
      <text>
        <r>
          <rPr>
            <b/>
            <sz val="9"/>
            <color indexed="81"/>
            <rFont val="Tahoma"/>
            <family val="2"/>
          </rPr>
          <t>hdakin:</t>
        </r>
        <r>
          <rPr>
            <sz val="9"/>
            <color indexed="81"/>
            <rFont val="Tahoma"/>
            <family val="2"/>
          </rPr>
          <t xml:space="preserve">
three level Spanish version</t>
        </r>
      </text>
    </comment>
    <comment ref="C400" authorId="0" shapeId="0">
      <text>
        <r>
          <rPr>
            <b/>
            <sz val="9"/>
            <color indexed="81"/>
            <rFont val="Tahoma"/>
            <family val="2"/>
          </rPr>
          <t>Helen Dakin:</t>
        </r>
        <r>
          <rPr>
            <sz val="9"/>
            <color indexed="81"/>
            <rFont val="Tahoma"/>
            <family val="2"/>
          </rPr>
          <t xml:space="preserve">
{Rundell, 2014 #375}</t>
        </r>
      </text>
    </comment>
    <comment ref="C401" authorId="0" shapeId="0">
      <text>
        <r>
          <rPr>
            <b/>
            <sz val="9"/>
            <color indexed="81"/>
            <rFont val="Tahoma"/>
            <family val="2"/>
          </rPr>
          <t>Helen Dakin:</t>
        </r>
        <r>
          <rPr>
            <sz val="9"/>
            <color indexed="81"/>
            <rFont val="Tahoma"/>
            <family val="2"/>
          </rPr>
          <t xml:space="preserve">
{Rundell, 2014 #375}</t>
        </r>
      </text>
    </comment>
    <comment ref="S402" authorId="0" shapeId="0">
      <text>
        <r>
          <rPr>
            <b/>
            <sz val="9"/>
            <color indexed="81"/>
            <rFont val="Tahoma"/>
            <family val="2"/>
          </rPr>
          <t>Helen Dakin:</t>
        </r>
        <r>
          <rPr>
            <sz val="9"/>
            <color indexed="81"/>
            <rFont val="Tahoma"/>
            <family val="2"/>
          </rPr>
          <t xml:space="preserve">
Form of expanaotry variables: logarithmic, inverse, quadratic, cubic, compound, power, S, growth, exponential, logistic</t>
        </r>
      </text>
    </comment>
    <comment ref="I405" authorId="2" shapeId="0">
      <text>
        <r>
          <rPr>
            <b/>
            <sz val="9"/>
            <color indexed="81"/>
            <rFont val="Tahoma"/>
            <family val="2"/>
          </rPr>
          <t>hdakin:</t>
        </r>
        <r>
          <rPr>
            <sz val="9"/>
            <color indexed="81"/>
            <rFont val="Tahoma"/>
            <family val="2"/>
          </rPr>
          <t xml:space="preserve">
85% of sample used for estimation. Methods section suggests that 3,567 patients gave sufficient information and were included in analyses</t>
        </r>
      </text>
    </comment>
    <comment ref="K405" authorId="2" shapeId="0">
      <text>
        <r>
          <rPr>
            <b/>
            <sz val="9"/>
            <color indexed="81"/>
            <rFont val="Tahoma"/>
            <family val="2"/>
          </rPr>
          <t>hdakin:</t>
        </r>
        <r>
          <rPr>
            <sz val="9"/>
            <color indexed="81"/>
            <rFont val="Tahoma"/>
            <family val="2"/>
          </rPr>
          <t xml:space="preserve">
"multivariate lineal regression model": assumed to be OLS</t>
        </r>
      </text>
    </comment>
    <comment ref="F408" authorId="0" shapeId="0">
      <text>
        <r>
          <rPr>
            <b/>
            <sz val="9"/>
            <color indexed="81"/>
            <rFont val="Tahoma"/>
            <family val="2"/>
          </rPr>
          <t>Helen Dakin:</t>
        </r>
        <r>
          <rPr>
            <sz val="9"/>
            <color indexed="81"/>
            <rFont val="Tahoma"/>
            <family val="2"/>
          </rPr>
          <t xml:space="preserve">
van Hout cross-walk used</t>
        </r>
      </text>
    </comment>
    <comment ref="AD409" authorId="2" shapeId="0">
      <text>
        <r>
          <rPr>
            <b/>
            <sz val="9"/>
            <color indexed="81"/>
            <rFont val="Tahoma"/>
            <family val="2"/>
          </rPr>
          <t>hdakin:</t>
        </r>
        <r>
          <rPr>
            <sz val="9"/>
            <color indexed="81"/>
            <rFont val="Tahoma"/>
            <family val="2"/>
          </rPr>
          <t xml:space="preserve">
Switched to the full publication may 2016</t>
        </r>
      </text>
    </comment>
    <comment ref="AD410" authorId="2" shapeId="0">
      <text>
        <r>
          <rPr>
            <b/>
            <sz val="9"/>
            <color indexed="81"/>
            <rFont val="Tahoma"/>
            <family val="2"/>
          </rPr>
          <t>hdakin:</t>
        </r>
        <r>
          <rPr>
            <sz val="9"/>
            <color indexed="81"/>
            <rFont val="Tahoma"/>
            <family val="2"/>
          </rPr>
          <t xml:space="preserve">
Switched to the full publication may 2016</t>
        </r>
      </text>
    </comment>
    <comment ref="I413" authorId="2" shapeId="0">
      <text>
        <r>
          <rPr>
            <b/>
            <sz val="9"/>
            <color indexed="81"/>
            <rFont val="Tahoma"/>
            <family val="2"/>
          </rPr>
          <t>hdakin:</t>
        </r>
        <r>
          <rPr>
            <sz val="9"/>
            <color indexed="81"/>
            <rFont val="Tahoma"/>
            <family val="2"/>
          </rPr>
          <t xml:space="preserve">
Based on figures in table 3. Excludes patients with missing data</t>
        </r>
      </text>
    </comment>
    <comment ref="K413" authorId="2" shapeId="0">
      <text>
        <r>
          <rPr>
            <b/>
            <sz val="9"/>
            <color indexed="81"/>
            <rFont val="Tahoma"/>
            <family val="2"/>
          </rPr>
          <t>hdakin:</t>
        </r>
        <r>
          <rPr>
            <sz val="9"/>
            <color indexed="81"/>
            <rFont val="Tahoma"/>
            <family val="2"/>
          </rPr>
          <t xml:space="preserve">
Linear regression; assumed to be OLS</t>
        </r>
      </text>
    </comment>
    <comment ref="C415" authorId="0" shapeId="0">
      <text>
        <r>
          <rPr>
            <b/>
            <sz val="9"/>
            <color indexed="81"/>
            <rFont val="Tahoma"/>
            <family val="2"/>
          </rPr>
          <t>Helen Dakin:</t>
        </r>
        <r>
          <rPr>
            <sz val="9"/>
            <color indexed="81"/>
            <rFont val="Tahoma"/>
            <family val="2"/>
          </rPr>
          <t xml:space="preserve">
{Skaltsa, 2014 #379}</t>
        </r>
      </text>
    </comment>
    <comment ref="F416" authorId="0" shapeId="0">
      <text>
        <r>
          <rPr>
            <b/>
            <sz val="9"/>
            <color indexed="81"/>
            <rFont val="Tahoma"/>
            <family val="2"/>
          </rPr>
          <t>Helen Dakin:</t>
        </r>
        <r>
          <rPr>
            <sz val="9"/>
            <color indexed="81"/>
            <rFont val="Tahoma"/>
            <family val="2"/>
          </rPr>
          <t xml:space="preserve">
Citations suggest Lamers 2005 Dutch tariff was used</t>
        </r>
      </text>
    </comment>
    <comment ref="I416" authorId="0" shapeId="0">
      <text>
        <r>
          <rPr>
            <b/>
            <sz val="9"/>
            <color indexed="81"/>
            <rFont val="Tahoma"/>
            <family val="2"/>
          </rPr>
          <t>Helen Dakin:</t>
        </r>
        <r>
          <rPr>
            <sz val="9"/>
            <color indexed="81"/>
            <rFont val="Tahoma"/>
            <family val="2"/>
          </rPr>
          <t xml:space="preserve">
unclear whether any of these patients were missing data</t>
        </r>
      </text>
    </comment>
    <comment ref="I417" authorId="1" shapeId="0">
      <text>
        <r>
          <rPr>
            <b/>
            <sz val="8"/>
            <color indexed="81"/>
            <rFont val="Tahoma"/>
            <family val="2"/>
          </rPr>
          <t xml:space="preserve"> :</t>
        </r>
        <r>
          <rPr>
            <sz val="8"/>
            <color indexed="81"/>
            <rFont val="Tahoma"/>
            <family val="2"/>
          </rPr>
          <t xml:space="preserve">
Estimated from OPTION and LITHE data
Unclear whether this is number of patients or observations</t>
        </r>
      </text>
    </comment>
    <comment ref="C418" authorId="1" shapeId="0">
      <text>
        <r>
          <rPr>
            <b/>
            <sz val="8"/>
            <color indexed="81"/>
            <rFont val="Tahoma"/>
            <family val="2"/>
          </rPr>
          <t xml:space="preserve"> :</t>
        </r>
        <r>
          <rPr>
            <sz val="8"/>
            <color indexed="81"/>
            <rFont val="Tahoma"/>
            <family val="2"/>
          </rPr>
          <t xml:space="preserve">
Frequently referred to as Stahl 2005, since this paper uses data from Stahl E, Lindberg A, Jansson SA, Ronmark E, Svensson K, Andersson F, et al. Health-related quality of life is related to COPD disease severity. Health Qual Life Outcomes. 2005;3:56.</t>
        </r>
      </text>
    </comment>
    <comment ref="I418" authorId="1" shapeId="0">
      <text>
        <r>
          <rPr>
            <b/>
            <sz val="8"/>
            <color indexed="81"/>
            <rFont val="Tahoma"/>
            <family val="2"/>
          </rPr>
          <t xml:space="preserve"> :</t>
        </r>
        <r>
          <rPr>
            <sz val="8"/>
            <color indexed="81"/>
            <rFont val="Tahoma"/>
            <family val="2"/>
          </rPr>
          <t xml:space="preserve">
Taken from Stahl E, Lindberg A, Jansson SA, Ronmark E, Svensson K, Andersson F, et al. Health-related quality of life is related to COPD disease severity. Health Qual Life Outcomes. 2005;3:56.
Actual number of useable observations may be slightly lower than this as authors comment that some patients had missing data</t>
        </r>
      </text>
    </comment>
    <comment ref="K418" authorId="1" shapeId="0">
      <text>
        <r>
          <rPr>
            <b/>
            <sz val="8"/>
            <color indexed="81"/>
            <rFont val="Tahoma"/>
            <family val="2"/>
          </rPr>
          <t xml:space="preserve"> :</t>
        </r>
        <r>
          <rPr>
            <sz val="8"/>
            <color indexed="81"/>
            <rFont val="Tahoma"/>
            <family val="2"/>
          </rPr>
          <t xml:space="preserve">
Analytical methods not stated in Oba 2007, but Stahl used ANCOVA, which is presumably the same type of analysis used to estimate coefficients reported by Oba </t>
        </r>
      </text>
    </comment>
    <comment ref="D424" authorId="0" shapeId="0">
      <text>
        <r>
          <rPr>
            <b/>
            <sz val="9"/>
            <color indexed="81"/>
            <rFont val="Tahoma"/>
            <family val="2"/>
          </rPr>
          <t>Helen Dakin:</t>
        </r>
        <r>
          <rPr>
            <sz val="9"/>
            <color indexed="81"/>
            <rFont val="Tahoma"/>
            <family val="2"/>
          </rPr>
          <t xml:space="preserve">
ASCOT is an updated verison of OPUS</t>
        </r>
      </text>
    </comment>
    <comment ref="I424" authorId="0" shapeId="0">
      <text>
        <r>
          <rPr>
            <b/>
            <sz val="9"/>
            <color indexed="81"/>
            <rFont val="Tahoma"/>
            <family val="2"/>
          </rPr>
          <t>Helen Dakin:</t>
        </r>
        <r>
          <rPr>
            <sz val="9"/>
            <color indexed="81"/>
            <rFont val="Tahoma"/>
            <family val="2"/>
          </rPr>
          <t xml:space="preserve">
each patient completed  valuations of multiple health states</t>
        </r>
      </text>
    </comment>
    <comment ref="F425" authorId="0" shapeId="0">
      <text>
        <r>
          <rPr>
            <b/>
            <sz val="9"/>
            <color indexed="81"/>
            <rFont val="Tahoma"/>
            <family val="2"/>
          </rPr>
          <t>Helen Dakin:</t>
        </r>
        <r>
          <rPr>
            <sz val="9"/>
            <color indexed="81"/>
            <rFont val="Tahoma"/>
            <family val="2"/>
          </rPr>
          <t xml:space="preserve">
Netherlands tariff</t>
        </r>
      </text>
    </comment>
    <comment ref="F426" authorId="0" shapeId="0">
      <text>
        <r>
          <rPr>
            <b/>
            <sz val="9"/>
            <color indexed="81"/>
            <rFont val="Tahoma"/>
            <family val="2"/>
          </rPr>
          <t>Helen Dakin:</t>
        </r>
        <r>
          <rPr>
            <sz val="9"/>
            <color indexed="81"/>
            <rFont val="Tahoma"/>
            <family val="2"/>
          </rPr>
          <t xml:space="preserve">
Chinese TTO</t>
        </r>
      </text>
    </comment>
    <comment ref="F434" authorId="0" shapeId="0">
      <text>
        <r>
          <rPr>
            <b/>
            <sz val="9"/>
            <color indexed="81"/>
            <rFont val="Tahoma"/>
            <family val="2"/>
          </rPr>
          <t>Helen Dakin:</t>
        </r>
        <r>
          <rPr>
            <sz val="9"/>
            <color indexed="81"/>
            <rFont val="Tahoma"/>
            <family val="2"/>
          </rPr>
          <t xml:space="preserve">
US Shaw 2010 tariff</t>
        </r>
      </text>
    </comment>
    <comment ref="F435" authorId="0" shapeId="0">
      <text>
        <r>
          <rPr>
            <b/>
            <sz val="9"/>
            <color indexed="81"/>
            <rFont val="Tahoma"/>
            <family val="2"/>
          </rPr>
          <t>Helen Dakin:</t>
        </r>
        <r>
          <rPr>
            <sz val="9"/>
            <color indexed="81"/>
            <rFont val="Tahoma"/>
            <family val="2"/>
          </rPr>
          <t xml:space="preserve">
EQ 5D-3L utilities using van Hout crosswalk</t>
        </r>
      </text>
    </comment>
    <comment ref="G435" authorId="0" shapeId="0">
      <text>
        <r>
          <rPr>
            <b/>
            <sz val="9"/>
            <color indexed="81"/>
            <rFont val="Tahoma"/>
            <family val="2"/>
          </rPr>
          <t>Helen Dakin:</t>
        </r>
        <r>
          <rPr>
            <sz val="9"/>
            <color indexed="81"/>
            <rFont val="Tahoma"/>
            <family val="2"/>
          </rPr>
          <t xml:space="preserve">
Cancer, chronic back pain, COPD, diabetes, depression, irritable bowel syndrome, ischemic heart disease, multiple sclerosis, osteoarthritis, schizophrenia, stroke, dementia, cognitive impairment, mental health</t>
        </r>
      </text>
    </comment>
    <comment ref="N435" authorId="0" shapeId="0">
      <text>
        <r>
          <rPr>
            <b/>
            <sz val="9"/>
            <color indexed="81"/>
            <rFont val="Tahoma"/>
            <family val="2"/>
          </rPr>
          <t>Helen Dakin:</t>
        </r>
        <r>
          <rPr>
            <sz val="9"/>
            <color indexed="81"/>
            <rFont val="Tahoma"/>
            <family val="2"/>
          </rPr>
          <t xml:space="preserve">
including 2-part model with beta regression</t>
        </r>
      </text>
    </comment>
    <comment ref="G436" authorId="0" shapeId="0">
      <text>
        <r>
          <rPr>
            <b/>
            <sz val="9"/>
            <color indexed="81"/>
            <rFont val="Tahoma"/>
            <family val="2"/>
          </rPr>
          <t>Helen Dakin:</t>
        </r>
        <r>
          <rPr>
            <sz val="9"/>
            <color indexed="81"/>
            <rFont val="Tahoma"/>
            <family val="2"/>
          </rPr>
          <t xml:space="preserve">
Cancer, chronic back pain, COPD, diabetes, depression, irritable bowel syndrome, ischemic heart disease, multiple sclerosis, osteoarthritis, schizophrenia, stroke, dementia, cognitive impairment, mental health</t>
        </r>
      </text>
    </comment>
    <comment ref="N436" authorId="0" shapeId="0">
      <text>
        <r>
          <rPr>
            <b/>
            <sz val="9"/>
            <color indexed="81"/>
            <rFont val="Tahoma"/>
            <family val="2"/>
          </rPr>
          <t>Helen Dakin:</t>
        </r>
        <r>
          <rPr>
            <sz val="9"/>
            <color indexed="81"/>
            <rFont val="Tahoma"/>
            <family val="2"/>
          </rPr>
          <t xml:space="preserve">
including 2-part model with beta regression</t>
        </r>
      </text>
    </comment>
    <comment ref="I437" authorId="1" shapeId="0">
      <text>
        <r>
          <rPr>
            <b/>
            <sz val="8"/>
            <color indexed="81"/>
            <rFont val="Tahoma"/>
            <family val="2"/>
          </rPr>
          <t xml:space="preserve"> :</t>
        </r>
        <r>
          <rPr>
            <sz val="8"/>
            <color indexed="81"/>
            <rFont val="Tahoma"/>
            <family val="2"/>
          </rPr>
          <t xml:space="preserve">
They actually fitted the models on 3 different overlapping datasets:
3000 people surveyed (actually probably more than this)
There are three datasets to work on:
“R1”: all responses to round 1; n = 3059; AQLQ items 1-5 are individualised,
“R23”: all responses to rounds 2 and 3; n = 3880; items 1-5 are standardised,
“R123”: items 6-32 from rounds 1,2, and 3; n = 6939 (items 1-5 are excluded because of the lack of comparability of data from round 1 vs. rounds 2 and 3).
They appear to have fitted all models on all 3 datasets</t>
        </r>
      </text>
    </comment>
    <comment ref="S438" authorId="0" shapeId="0">
      <text>
        <r>
          <rPr>
            <b/>
            <sz val="9"/>
            <color indexed="81"/>
            <rFont val="Tahoma"/>
            <family val="2"/>
          </rPr>
          <t>Helen Dakin:</t>
        </r>
        <r>
          <rPr>
            <sz val="9"/>
            <color indexed="81"/>
            <rFont val="Tahoma"/>
            <family val="2"/>
          </rPr>
          <t xml:space="preserve">
transfer to utility (TTU) regression (univariate linear, polynomial, spline, multivariable linear, two-part logistic-linear, tobit and adjusted limited dependent variable mixture models), response mapping (ordered logistic regression and seemingly unrelated regression (SUR)</t>
        </r>
      </text>
    </comment>
    <comment ref="T440" authorId="1" shapeId="0">
      <text>
        <r>
          <rPr>
            <b/>
            <sz val="8"/>
            <color indexed="81"/>
            <rFont val="Tahoma"/>
            <family val="2"/>
          </rPr>
          <t xml:space="preserve"> :</t>
        </r>
        <r>
          <rPr>
            <sz val="8"/>
            <color indexed="81"/>
            <rFont val="Tahoma"/>
            <family val="2"/>
          </rPr>
          <t xml:space="preserve">
Or at least that's what it appears to be:
In total, 243 transition probabilities are generated [by cross-tabulation method]. Note that in this model we did not allow for interaction between the dimensions.
The 5L index value is then calculated by multiplying the 243 transition probabilities by their corresponding 3L index values, and subsequently summing them. This can be done for each 5L health state linked with each 3L health state. In this way, a 3125   243 matrix of transition probabilities was created.
This technique of calculating 5L values as a summation of 243 products of transition probabilities with 3L index values was also followed (as the final step) in the third and fourth models. [3rd model = ologit]
By integration over this underlying
variable, estimates are obtained of the probability to be in
any of the 3L scores given the 5L score. Finally, the technique of
summating the 243 resulting products of transition probabilities
with their corresponding 3L values was applied to calculate the 5L
values.</t>
        </r>
      </text>
    </comment>
    <comment ref="D457" authorId="2" shapeId="0">
      <text>
        <r>
          <rPr>
            <b/>
            <sz val="9"/>
            <color indexed="81"/>
            <rFont val="Tahoma"/>
            <family val="2"/>
          </rPr>
          <t>hdakin:</t>
        </r>
        <r>
          <rPr>
            <sz val="9"/>
            <color indexed="81"/>
            <rFont val="Tahoma"/>
            <family val="2"/>
          </rPr>
          <t xml:space="preserve">
Version 2</t>
        </r>
      </text>
    </comment>
    <comment ref="G461" authorId="2" shapeId="0">
      <text>
        <r>
          <rPr>
            <b/>
            <sz val="9"/>
            <color indexed="81"/>
            <rFont val="Tahoma"/>
            <family val="2"/>
          </rPr>
          <t>hdakin:</t>
        </r>
        <r>
          <rPr>
            <sz val="9"/>
            <color indexed="81"/>
            <rFont val="Tahoma"/>
            <family val="2"/>
          </rPr>
          <t xml:space="preserve">
The authors do not recommend using this algorithm because it is in a mixed patient population</t>
        </r>
      </text>
    </comment>
    <comment ref="F463" authorId="0" shapeId="0">
      <text>
        <r>
          <rPr>
            <b/>
            <sz val="9"/>
            <color indexed="81"/>
            <rFont val="Tahoma"/>
            <family val="2"/>
          </rPr>
          <t>Helen Dakin:</t>
        </r>
        <r>
          <rPr>
            <sz val="9"/>
            <color indexed="81"/>
            <rFont val="Tahoma"/>
            <family val="2"/>
          </rPr>
          <t xml:space="preserve">
van Hout crosswalk AND EQ-5D value set for England</t>
        </r>
      </text>
    </comment>
    <comment ref="F468" authorId="0" shapeId="0">
      <text>
        <r>
          <rPr>
            <sz val="9"/>
            <color indexed="81"/>
            <rFont val="Tahoma"/>
            <family val="2"/>
          </rPr>
          <t>Not clearly stated whether the study used 5L or 3L or which tariff</t>
        </r>
      </text>
    </comment>
    <comment ref="AD469" authorId="0" shapeId="0">
      <text>
        <r>
          <rPr>
            <b/>
            <sz val="9"/>
            <color indexed="81"/>
            <rFont val="Tahoma"/>
            <family val="2"/>
          </rPr>
          <t>Helen Dakin:</t>
        </r>
        <r>
          <rPr>
            <sz val="9"/>
            <color indexed="81"/>
            <rFont val="Tahoma"/>
            <family val="2"/>
          </rPr>
          <t xml:space="preserve">
Hernandez 2020 monograph and distinction between textended and basic GOS added by Helen feb 2023</t>
        </r>
      </text>
    </comment>
    <comment ref="AD470" authorId="0" shapeId="0">
      <text>
        <r>
          <rPr>
            <b/>
            <sz val="9"/>
            <color indexed="81"/>
            <rFont val="Tahoma"/>
            <family val="2"/>
          </rPr>
          <t>Helen Dakin:</t>
        </r>
        <r>
          <rPr>
            <sz val="9"/>
            <color indexed="81"/>
            <rFont val="Tahoma"/>
            <family val="2"/>
          </rPr>
          <t xml:space="preserve">
Hernandez 2020 monograph added by Helen feb 2023</t>
        </r>
      </text>
    </comment>
    <comment ref="S473" authorId="0" shapeId="0">
      <text>
        <r>
          <rPr>
            <b/>
            <sz val="9"/>
            <color indexed="81"/>
            <rFont val="Tahoma"/>
            <family val="2"/>
          </rPr>
          <t>Helen Dakin:</t>
        </r>
        <r>
          <rPr>
            <sz val="9"/>
            <color indexed="81"/>
            <rFont val="Tahoma"/>
            <family val="2"/>
          </rPr>
          <t xml:space="preserve">
OLS, fixed effect model (FEM), random effect model (REM), generalized estimating equations (GEE), generalized linear models (GLM), censored dependent variable models (Tobit model and censored least absolute deviations (CLAD)), mixture models (BETAMIX, ALDVMM), ordered logistic regression (OLR)</t>
        </r>
      </text>
    </comment>
    <comment ref="I474" authorId="2" shapeId="0">
      <text>
        <r>
          <rPr>
            <b/>
            <sz val="9"/>
            <color indexed="81"/>
            <rFont val="Tahoma"/>
            <family val="2"/>
          </rPr>
          <t>hdakin:</t>
        </r>
        <r>
          <rPr>
            <sz val="9"/>
            <color indexed="81"/>
            <rFont val="Tahoma"/>
            <family val="2"/>
          </rPr>
          <t xml:space="preserve">
It is unclear whether repeated measurements were included, or whether all of these patients had complete data on all instruments</t>
        </r>
      </text>
    </comment>
    <comment ref="K474" authorId="2" shapeId="0">
      <text>
        <r>
          <rPr>
            <b/>
            <sz val="9"/>
            <color indexed="81"/>
            <rFont val="Tahoma"/>
            <family val="2"/>
          </rPr>
          <t>hdakin:</t>
        </r>
        <r>
          <rPr>
            <sz val="9"/>
            <color indexed="81"/>
            <rFont val="Tahoma"/>
            <family val="2"/>
          </rPr>
          <t xml:space="preserve">
Conducted linear regression and attempted to replicate results of Rivero-Arias et al; assumed to be OLS</t>
        </r>
      </text>
    </comment>
    <comment ref="I475" authorId="2" shapeId="0">
      <text>
        <r>
          <rPr>
            <b/>
            <sz val="9"/>
            <color indexed="81"/>
            <rFont val="Tahoma"/>
            <family val="2"/>
          </rPr>
          <t>hdakin:</t>
        </r>
        <r>
          <rPr>
            <sz val="9"/>
            <color indexed="81"/>
            <rFont val="Tahoma"/>
            <family val="2"/>
          </rPr>
          <t xml:space="preserve">
It is unclear whether repeated measurements were included, or whether all of these patients had complete data on all instruments</t>
        </r>
      </text>
    </comment>
    <comment ref="K475" authorId="2" shapeId="0">
      <text>
        <r>
          <rPr>
            <b/>
            <sz val="9"/>
            <color indexed="81"/>
            <rFont val="Tahoma"/>
            <family val="2"/>
          </rPr>
          <t>hdakin:</t>
        </r>
        <r>
          <rPr>
            <sz val="9"/>
            <color indexed="81"/>
            <rFont val="Tahoma"/>
            <family val="2"/>
          </rPr>
          <t xml:space="preserve">
Conducted linear regression and attempted to replicate results of Rivero-Arias et al; assumed to be OLS</t>
        </r>
      </text>
    </comment>
    <comment ref="S475" authorId="2" shapeId="0">
      <text>
        <r>
          <rPr>
            <b/>
            <sz val="9"/>
            <color indexed="81"/>
            <rFont val="Tahoma"/>
            <family val="2"/>
          </rPr>
          <t>hdakin:</t>
        </r>
        <r>
          <rPr>
            <sz val="9"/>
            <color indexed="81"/>
            <rFont val="Tahoma"/>
            <family val="2"/>
          </rPr>
          <t xml:space="preserve">
Also did binary logistic regression to predict patients with level 2 or 3 on EQ-5D, although this could not be used to predict EQ-5D utilities, so is not counted as a mapping methodology</t>
        </r>
      </text>
    </comment>
    <comment ref="F477" authorId="0" shapeId="0">
      <text>
        <r>
          <rPr>
            <b/>
            <sz val="9"/>
            <color indexed="81"/>
            <rFont val="Tahoma"/>
            <family val="2"/>
          </rPr>
          <t>Helen Dakin:</t>
        </r>
        <r>
          <rPr>
            <sz val="9"/>
            <color indexed="81"/>
            <rFont val="Tahoma"/>
            <family val="2"/>
          </rPr>
          <t xml:space="preserve">
Dutch and UK tariff (Versteegh 2016; Devlin)</t>
        </r>
      </text>
    </comment>
    <comment ref="N479" authorId="2" shapeId="0">
      <text>
        <r>
          <rPr>
            <b/>
            <sz val="9"/>
            <color indexed="81"/>
            <rFont val="Tahoma"/>
            <family val="2"/>
          </rPr>
          <t>hdakin:</t>
        </r>
        <r>
          <rPr>
            <sz val="9"/>
            <color indexed="81"/>
            <rFont val="Tahoma"/>
            <family val="2"/>
          </rPr>
          <t xml:space="preserve">
Both OLS and GLM were explored for the second part</t>
        </r>
      </text>
    </comment>
    <comment ref="N480" authorId="2" shapeId="0">
      <text>
        <r>
          <rPr>
            <b/>
            <sz val="9"/>
            <color indexed="81"/>
            <rFont val="Tahoma"/>
            <family val="2"/>
          </rPr>
          <t>hdakin:</t>
        </r>
        <r>
          <rPr>
            <sz val="9"/>
            <color indexed="81"/>
            <rFont val="Tahoma"/>
            <family val="2"/>
          </rPr>
          <t xml:space="preserve">
Both OLS and GLM were explored for the second part</t>
        </r>
      </text>
    </comment>
    <comment ref="F481" authorId="1" shapeId="0">
      <text>
        <r>
          <rPr>
            <b/>
            <sz val="8"/>
            <color indexed="81"/>
            <rFont val="Tahoma"/>
            <family val="2"/>
          </rPr>
          <t xml:space="preserve"> :</t>
        </r>
        <r>
          <rPr>
            <sz val="8"/>
            <color indexed="81"/>
            <rFont val="Tahoma"/>
            <family val="2"/>
          </rPr>
          <t xml:space="preserve">
Mapped to both US and UK EQ-5D tariffs</t>
        </r>
      </text>
    </comment>
    <comment ref="N485" authorId="1" shapeId="0">
      <text>
        <r>
          <rPr>
            <b/>
            <sz val="8"/>
            <color indexed="81"/>
            <rFont val="Tahoma"/>
            <family val="2"/>
          </rPr>
          <t xml:space="preserve"> :</t>
        </r>
        <r>
          <rPr>
            <sz val="8"/>
            <color indexed="81"/>
            <rFont val="Tahoma"/>
            <family val="2"/>
          </rPr>
          <t xml:space="preserve">
Unusual version of 2-part model: seem to have only fitted the OLS on observations with EQ-5D utility &lt;1, but not the logit!</t>
        </r>
      </text>
    </comment>
    <comment ref="N486" authorId="1" shapeId="0">
      <text>
        <r>
          <rPr>
            <b/>
            <sz val="8"/>
            <color indexed="81"/>
            <rFont val="Tahoma"/>
            <family val="2"/>
          </rPr>
          <t xml:space="preserve"> :</t>
        </r>
        <r>
          <rPr>
            <sz val="8"/>
            <color indexed="81"/>
            <rFont val="Tahoma"/>
            <family val="2"/>
          </rPr>
          <t xml:space="preserve">
Unusual version of 2-part model: seem to have only fitted the OLS on observations with EQ-5D utility &lt;1, but not the logit!</t>
        </r>
      </text>
    </comment>
    <comment ref="F488" authorId="0" shapeId="0">
      <text>
        <r>
          <rPr>
            <b/>
            <sz val="9"/>
            <color indexed="81"/>
            <rFont val="Tahoma"/>
            <family val="2"/>
          </rPr>
          <t>Helen Dakin:</t>
        </r>
        <r>
          <rPr>
            <sz val="9"/>
            <color indexed="81"/>
            <rFont val="Tahoma"/>
            <family val="2"/>
          </rPr>
          <t xml:space="preserve">
Chinese tariff</t>
        </r>
      </text>
    </comment>
    <comment ref="Q491" authorId="1" shapeId="0">
      <text>
        <r>
          <rPr>
            <b/>
            <sz val="8"/>
            <color indexed="81"/>
            <rFont val="Tahoma"/>
            <family val="2"/>
          </rPr>
          <t xml:space="preserve"> :</t>
        </r>
        <r>
          <rPr>
            <sz val="8"/>
            <color indexed="81"/>
            <rFont val="Tahoma"/>
            <family val="2"/>
          </rPr>
          <t xml:space="preserve">
Used Cauchit function</t>
        </r>
      </text>
    </comment>
  </commentList>
</comments>
</file>

<file path=xl/sharedStrings.xml><?xml version="1.0" encoding="utf-8"?>
<sst xmlns="http://schemas.openxmlformats.org/spreadsheetml/2006/main" count="4567" uniqueCount="1311">
  <si>
    <t>Citation details</t>
  </si>
  <si>
    <t>HUI3</t>
  </si>
  <si>
    <t>HUI2</t>
  </si>
  <si>
    <t>Cancer</t>
  </si>
  <si>
    <t>Cardiovascular</t>
  </si>
  <si>
    <t>Central nervous system</t>
  </si>
  <si>
    <t>Digestive system</t>
  </si>
  <si>
    <t>Infectious disease</t>
  </si>
  <si>
    <t>Mental health and behavioural disorders</t>
  </si>
  <si>
    <t>Musculoskeletal</t>
  </si>
  <si>
    <t>Pregnancy and childbirth</t>
  </si>
  <si>
    <t>Public health</t>
  </si>
  <si>
    <t>Respiratory system</t>
  </si>
  <si>
    <t>Skin</t>
  </si>
  <si>
    <t>Urogenital</t>
  </si>
  <si>
    <t>Blood and immune disorders</t>
  </si>
  <si>
    <t>Eye conditions</t>
  </si>
  <si>
    <t>Ear, nose and throat</t>
  </si>
  <si>
    <t>Mapping models investigated</t>
  </si>
  <si>
    <t>EQ-5D</t>
  </si>
  <si>
    <t>SF-6D</t>
  </si>
  <si>
    <t>HUI1</t>
  </si>
  <si>
    <t>General population</t>
  </si>
  <si>
    <t>From</t>
  </si>
  <si>
    <t>To</t>
  </si>
  <si>
    <t>Quality of life measures</t>
  </si>
  <si>
    <t>SF-12</t>
  </si>
  <si>
    <t>Rheumatoid arthritis</t>
  </si>
  <si>
    <t>SF-36</t>
  </si>
  <si>
    <t>Children with otitis media</t>
  </si>
  <si>
    <t>OM8-30 (disease-specific otitis media instrument)</t>
  </si>
  <si>
    <t>OLS</t>
  </si>
  <si>
    <t>Preference based dependent variable</t>
  </si>
  <si>
    <t>No</t>
  </si>
  <si>
    <t>Generic dependent variable</t>
  </si>
  <si>
    <t>Yes</t>
  </si>
  <si>
    <t>GEE</t>
  </si>
  <si>
    <t>HERC database of mapping studies</t>
  </si>
  <si>
    <t>Disease category</t>
  </si>
  <si>
    <t>Disease or patient group</t>
  </si>
  <si>
    <t>Utility measures</t>
  </si>
  <si>
    <t>All QoL measures</t>
  </si>
  <si>
    <t>Endnote reference</t>
  </si>
  <si>
    <t>Method for getting predictions if 2-part</t>
  </si>
  <si>
    <t>2-part</t>
  </si>
  <si>
    <t>GLM</t>
  </si>
  <si>
    <t>response mapping</t>
  </si>
  <si>
    <t>{Bansback, 2007 #132}</t>
  </si>
  <si>
    <t>{Gray, 2006 #27}</t>
  </si>
  <si>
    <t>Minnesota Living with Heart Failure Questionnaire (MLWHF)</t>
  </si>
  <si>
    <r>
      <t xml:space="preserve">No. observations </t>
    </r>
    <r>
      <rPr>
        <b/>
        <sz val="7"/>
        <rFont val="Arial"/>
        <family val="2"/>
      </rPr>
      <t>in estimation sample</t>
    </r>
  </si>
  <si>
    <t>NYHA Class II-IV heart failure patients</t>
  </si>
  <si>
    <t>expected value and highest probability??</t>
  </si>
  <si>
    <t>Health Assessment Questionnaire Disability Index (HAQ-DI)</t>
  </si>
  <si>
    <t>Comments on useful aspects</t>
  </si>
  <si>
    <t>{Lawrence, 2004 #204}</t>
  </si>
  <si>
    <t>Demonstrate validity of the model for group means as well as patient-level data. Give formulae for calculating 95% CI</t>
  </si>
  <si>
    <t>{Cheung, 2008 #15}</t>
  </si>
  <si>
    <t>Parkinson's disease</t>
  </si>
  <si>
    <t>CLAD</t>
  </si>
  <si>
    <t>Breast cancer</t>
  </si>
  <si>
    <t>Asthma</t>
  </si>
  <si>
    <t>Highest probability</t>
  </si>
  <si>
    <t>Outline rationale for modelling in general &amp; for using MSE, etc. First example of response mapping?</t>
  </si>
  <si>
    <t>use Cauchit function to predict EQ-5D as ordinal categories and describe it as a better fit for the proportional odds assumption</t>
  </si>
  <si>
    <t>{Browne, 2012 #212}</t>
  </si>
  <si>
    <t>25-item Visual Functioning Questionnaire (VFQ-25)</t>
  </si>
  <si>
    <t>Asthma Quality of Life Questionnaire (AQLQ)</t>
  </si>
  <si>
    <t>Glaucoma</t>
  </si>
  <si>
    <t>Headache Impact Test (HIT-6)</t>
  </si>
  <si>
    <t>Migraine-Specific Quality-of-Life Questionnaire version 2.1 (MSQ)</t>
  </si>
  <si>
    <t>{Gillard, 2012 #216}</t>
  </si>
  <si>
    <t>Migraine</t>
  </si>
  <si>
    <t>{Hawton, 2011 #222}</t>
  </si>
  <si>
    <t>Multiple sclerosis</t>
  </si>
  <si>
    <t>{Kim, 2012 #223}</t>
  </si>
  <si>
    <t>Knee replacement for arthritis</t>
  </si>
  <si>
    <t>3-part</t>
  </si>
  <si>
    <t>Expected value</t>
  </si>
  <si>
    <t>{van Hout, 2012 #210}</t>
  </si>
  <si>
    <t>EQ-5D-5L</t>
  </si>
  <si>
    <t>"Broad spectrum of health" including people with stroke, rheumatoid arthritis and personality disorder</t>
  </si>
  <si>
    <t>Pooling data from different countries &amp; languages. Source of main valuations for 5L at present. Non-parametric cross-tabulation method: could be equivalent to Bayesian probability networks</t>
  </si>
  <si>
    <t>Various</t>
  </si>
  <si>
    <t>Other</t>
  </si>
  <si>
    <t>{Starkie, 2011 #153}</t>
  </si>
  <si>
    <t>{Carreno, 2011 #224}</t>
  </si>
  <si>
    <t>{Wijeysundera, 2011 #155}</t>
  </si>
  <si>
    <t>Tobit</t>
  </si>
  <si>
    <t>{Rivero-Arias, 2010 #8}</t>
  </si>
  <si>
    <t>Modified Rankin Scale (mRS)</t>
  </si>
  <si>
    <t>{Goldsmith, 2010 #4}</t>
  </si>
  <si>
    <t>{Crott, 2010 #5}</t>
  </si>
  <si>
    <t>{Sauerland, 2009 #13}</t>
  </si>
  <si>
    <t>Moorehead-Ardelt II questionnaire (MA-II)</t>
  </si>
  <si>
    <t>{Revicki, 2009 #225}</t>
  </si>
  <si>
    <t>Patient-reported outcomes measurement information system (PROMIS)</t>
  </si>
  <si>
    <t>{Payakachat, 2009 #226}</t>
  </si>
  <si>
    <t>Age-related macular degeneration</t>
  </si>
  <si>
    <t>{McKenzie, 2009 #18}</t>
  </si>
  <si>
    <t>{Kontodimopoulos, 2009 #11}</t>
  </si>
  <si>
    <t>15D</t>
  </si>
  <si>
    <t>{Cheung, 2009 #16}</t>
  </si>
  <si>
    <t>Bayesian networks</t>
  </si>
  <si>
    <t>{Ara, 2008 #227}</t>
  </si>
  <si>
    <t>{Wu, 2007 #23}</t>
  </si>
  <si>
    <t>Prostate cancer</t>
  </si>
  <si>
    <t>{Buxton, 2007 #24}</t>
  </si>
  <si>
    <t>Inflammatory Bowel Disease Questionnaire (IBDQ)</t>
  </si>
  <si>
    <t>Crohn's Disease Activity Index (CDAI)</t>
  </si>
  <si>
    <t>Crohn's disease</t>
  </si>
  <si>
    <t>{Sullivan, 2006 #26}</t>
  </si>
  <si>
    <t>{Brennan, 2006 #25}</t>
  </si>
  <si>
    <t>Oral Health Impact Profile (OHIP)</t>
  </si>
  <si>
    <t>Dental patients</t>
  </si>
  <si>
    <t>{Longworth, 2005 #228}</t>
  </si>
  <si>
    <t>{Franks, 2004 #30}</t>
  </si>
  <si>
    <t>{Franks, 2003 #31}</t>
  </si>
  <si>
    <t>{Gu, 2012 #213}</t>
  </si>
  <si>
    <t>Oxford Knee Score (OKS)</t>
  </si>
  <si>
    <t>Seattle Angina Questionnaire (SAQ)</t>
  </si>
  <si>
    <t>Barthel index</t>
  </si>
  <si>
    <t>Older people</t>
  </si>
  <si>
    <t>Monte Carlo (N=11)</t>
  </si>
  <si>
    <t>Breast disease</t>
  </si>
  <si>
    <t>{Longo, 2000 #230}</t>
  </si>
  <si>
    <t>Schizophrenia</t>
  </si>
  <si>
    <t>{van Exel, 2004 #233}</t>
  </si>
  <si>
    <t>Stroke</t>
  </si>
  <si>
    <t>11-point pain intensity numerical rating scale (PI-NRS-11)</t>
  </si>
  <si>
    <t>Painful diabetic peripheral neuropathy or post-herpetic neuralgia</t>
  </si>
  <si>
    <t>Monte Carlo ("repeated" simulations but number not stated)</t>
  </si>
  <si>
    <t>response in: {Cella, 2012 #234}</t>
  </si>
  <si>
    <t>{Maund, 2012 #236}</t>
  </si>
  <si>
    <t>Visual analogue scale rating of pain</t>
  </si>
  <si>
    <t>Frozen shoulder</t>
  </si>
  <si>
    <t>{Gu, 2011 #238}</t>
  </si>
  <si>
    <t>{Versteegh, 2012 #221}</t>
  </si>
  <si>
    <t>{Askew, 2011 #148}</t>
  </si>
  <si>
    <t>{Oppe, 2011 #149}</t>
  </si>
  <si>
    <t>{Parker, 2011 #150}</t>
  </si>
  <si>
    <t>{Poole, 2010 #156}</t>
  </si>
  <si>
    <t>{Xie, 2010 #242}</t>
  </si>
  <si>
    <t>{Wolfe, 2010 #3}</t>
  </si>
  <si>
    <t>{Adams, 2010 #6}</t>
  </si>
  <si>
    <t>{Rowen, 2009 #12}</t>
  </si>
  <si>
    <t>{Barton, 2008 #20}</t>
  </si>
  <si>
    <t>Chronic obstructive pulmonary disease</t>
  </si>
  <si>
    <t>Coronary artery disease</t>
  </si>
  <si>
    <t>Modelled using MCMC gibbs sampling</t>
  </si>
  <si>
    <t>Clinical outcome measures and demographic variables, including Seattle Angina Questionnaire</t>
  </si>
  <si>
    <t>Cardiovascular disease</t>
  </si>
  <si>
    <t>After bariatric surgery for morbid obesity</t>
  </si>
  <si>
    <t>General population and various diseases</t>
  </si>
  <si>
    <t>Gastric cancer</t>
  </si>
  <si>
    <t>Asthma, chest pain, older people, COPD, irritable bowel syndrome, trauma, back pain, leg disorders, osteoarthritis</t>
  </si>
  <si>
    <t>Low income ethnic minorities</t>
  </si>
  <si>
    <t>Oxford Hip Score (OHS)</t>
  </si>
  <si>
    <t>Hip replacement</t>
  </si>
  <si>
    <t>Ulcerative colitis</t>
  </si>
  <si>
    <t>Physician-rated ulcerative colitis disease activity index (UCDAI)</t>
  </si>
  <si>
    <t>250 Monte Carlo iterations</t>
  </si>
  <si>
    <t>Western Ontario and McMaster Universities Osteoarthritis Index (WOMAC)</t>
  </si>
  <si>
    <t>Knee osteoarthritis</t>
  </si>
  <si>
    <t>Health Assessment Questionnaire (HAQ)</t>
  </si>
  <si>
    <t>Psoriatic arthritis</t>
  </si>
  <si>
    <t>345 pts</t>
  </si>
  <si>
    <t>159 pts</t>
  </si>
  <si>
    <t>28-joint disease activity score (DAS 28) developed by European League Against Arthritis (EULAR)</t>
  </si>
  <si>
    <t>{Adams, 2011 #147}</t>
  </si>
  <si>
    <t>Hospital inpatients and outpatients with any condition</t>
  </si>
  <si>
    <t>Knee pain</t>
  </si>
  <si>
    <t>Models re-estimated in {Adams, 2011 #147}</t>
  </si>
  <si>
    <t>random effects GLS</t>
  </si>
  <si>
    <t>Spline regressions (locally piecewise polynomial regression)</t>
  </si>
  <si>
    <t>fractional polynomial regression</t>
  </si>
  <si>
    <t>Response mapping</t>
  </si>
  <si>
    <t>median regression</t>
  </si>
  <si>
    <t>Related papers and resources</t>
  </si>
  <si>
    <t>Models predicting the standard EQ-5D tariff were previously reported in {Adams, 2010 #6}</t>
  </si>
  <si>
    <t>&gt;100 Monte Carlo</t>
  </si>
  <si>
    <t>Monte Carlo N=1</t>
  </si>
  <si>
    <t>non-parametric cross-tabulation; psychometric scaling approach</t>
  </si>
  <si>
    <t>{Versteegh, 2010 #243}</t>
  </si>
  <si>
    <t>{Huang, 2008 #244}</t>
  </si>
  <si>
    <t>Insomnia Severity Index (ISI)</t>
  </si>
  <si>
    <t>Modified Health Assessment Questionnaire (MHAQ)</t>
  </si>
  <si>
    <t>OPUS</t>
  </si>
  <si>
    <t>ICECAP</t>
  </si>
  <si>
    <t>Melanoma</t>
  </si>
  <si>
    <t>Around 800</t>
  </si>
  <si>
    <t>Adults with sleep problems</t>
  </si>
  <si>
    <t>Health Assessment Questionnaire (HAQ) and pain on VAS</t>
  </si>
  <si>
    <t>mixture model</t>
  </si>
  <si>
    <t>Medical Outcomes Study Health-Related Quality of Life Measures in HIV/AIDS (MOS-HIV)</t>
  </si>
  <si>
    <t>HIV</t>
  </si>
  <si>
    <t>latent class model</t>
  </si>
  <si>
    <t xml:space="preserve">Pre-publication version including appendix giving methods for calculating predictions available at: http://www.sheffield.ac.uk/polopoly_fs/1.215354!/file/10.08.pdf. Covariance matrix available at http://www.sheffield.ac.uk/scharr/sections/heds/dps-2010. </t>
  </si>
  <si>
    <t>467 patients</t>
  </si>
  <si>
    <t>Oesophageal cancer</t>
  </si>
  <si>
    <t>Patient Assessment of Constipation quality of life (PAC-QOL) and symptom (PAC-SYM) scores</t>
  </si>
  <si>
    <t>Constipation</t>
  </si>
  <si>
    <t>GLS</t>
  </si>
  <si>
    <t>Stroke and TIA</t>
  </si>
  <si>
    <t>External validation in patients with coronary or peripheral vascular disease reported in the same study</t>
  </si>
  <si>
    <t>MSIS-29</t>
  </si>
  <si>
    <t>Arthritis</t>
  </si>
  <si>
    <t>Health assessment questionnaire (HAQ)</t>
  </si>
  <si>
    <t>Multiple myeloma and non-Hodgkin lymphoma</t>
  </si>
  <si>
    <t>Year</t>
  </si>
  <si>
    <t>1st row for study</t>
  </si>
  <si>
    <t>EORTC Quality of Life Questionnaire (QLQ-C30)</t>
  </si>
  <si>
    <t>Back pain</t>
  </si>
  <si>
    <t>39-item Parkinson’s Disease Questionnaire (PDQ-39)</t>
  </si>
  <si>
    <t xml:space="preserve">Methodological paper looking into why mapping algorithms predict poorly for patients with poor health </t>
  </si>
  <si>
    <t>{Versteegh, 2010 #243} externally validated and used to explore how poor predictions are for those in poor health</t>
  </si>
  <si>
    <t>External validation within this paper. {Versteegh, 2010 #243} also externally validated model and explored how well it predicted utility for participants with poor health</t>
  </si>
  <si>
    <t>Patients with and without rheumatoid arthritis</t>
  </si>
  <si>
    <t>Early version presented at HESG {Pinedo-Viellanueva, 2011 #143}</t>
  </si>
  <si>
    <t>Compare results of CUA with mapped and observed utilities</t>
  </si>
  <si>
    <t>Early version presented at HESG {Barton, 2008 #250}</t>
  </si>
  <si>
    <t>External validation and comparison with other mapping algorithms in {Lorgelly, 2001 #252}</t>
  </si>
  <si>
    <t>Stata command to estimate predictions can be requested from the authors at http://www.herc.ox.ac.uk/downloads/supp_pub/mappingmrs. Early version presented at HESG {Ouellet, 2008 #253}</t>
  </si>
  <si>
    <t>Early version presented at HESG {Starkie, 2008 #257}</t>
  </si>
  <si>
    <t>{Calvert, 2005 #261}</t>
  </si>
  <si>
    <t>Model predicts change from baseline in EQ-5D from post-treatment MLWHF and baseline EQ-5D and MLWHF</t>
  </si>
  <si>
    <t>Heart failure</t>
  </si>
  <si>
    <t>813 patients</t>
  </si>
  <si>
    <t>{Ara, 2007 #262}</t>
  </si>
  <si>
    <t>Ankylosing Spondylitis</t>
  </si>
  <si>
    <t>Unclear</t>
  </si>
  <si>
    <t>Bath Ankylosing Spondylitis Disease Activity Index (BASDAI) and Bath Ankylosing Spondylitis Functional Index (BASFI)</t>
  </si>
  <si>
    <t>External validation and evaluation of impact on cost-utility results by {Pickard, 2005 #232} and {Snedecor, 2009 #263}</t>
  </si>
  <si>
    <t>Validated by {Rowen, 2009 #12}. External validation and evaluation of impact on cost-utility results by {Pickard, 2005 #232} and {Snedecor, 2009 #263}</t>
  </si>
  <si>
    <t>Dermatology Life Quality Index (DLQI)</t>
  </si>
  <si>
    <t>Psoriasis</t>
  </si>
  <si>
    <t>Comment/correction in {Cella, 2012 #234}</t>
  </si>
  <si>
    <t>{Norlin, 2012 #239}</t>
  </si>
  <si>
    <t>{Jang, 2010 #267}</t>
  </si>
  <si>
    <t>Epworth Sleepiness Scale (ESS)</t>
  </si>
  <si>
    <t>Coefficients shown in Table 27</t>
  </si>
  <si>
    <t>Sleep apnoea</t>
  </si>
  <si>
    <t>Not stated</t>
  </si>
  <si>
    <t>{McDaid, 2009 #268}</t>
  </si>
  <si>
    <t>Numerical rating scale (NRS) of pain severity</t>
  </si>
  <si>
    <t>{Gordon, 2012 #269}</t>
  </si>
  <si>
    <t>Neuropathic pain</t>
  </si>
  <si>
    <t>{Stahl, 2005 #271}{Oba, 2007 #272}</t>
  </si>
  <si>
    <t>Coefficients reported in {Oba, 2007 #272}. Data and methodology reported in {Stahl, 2005 #271}</t>
  </si>
  <si>
    <t>{Currie, 2007 #276}</t>
  </si>
  <si>
    <t>Quoted &amp; critiqued by {Woolacott, 2006 #264}</t>
  </si>
  <si>
    <t>{Serrano-Aguilar, 2009 #279}</t>
  </si>
  <si>
    <t>{Jia, 2011 #7}</t>
  </si>
  <si>
    <t>{Koltowska-Haggstrom, 2007 #288}</t>
  </si>
  <si>
    <t>{Siani, 2012 #296}</t>
  </si>
  <si>
    <t>Early versions presented at two HESG conferences {Rowen, 2008 #255}{Rowen, 2009 #256} and published as a HEDS discussion paper {Rowen, 2009 #297}</t>
  </si>
  <si>
    <t>General Health Questionnaire (GHQ-12)</t>
  </si>
  <si>
    <t>Nottingham Health Profiles (NHP)</t>
  </si>
  <si>
    <t>96 patients</t>
  </si>
  <si>
    <t>Hepatitis C</t>
  </si>
  <si>
    <t>Modified Rankin Scale (mRS), Barthel Index and Zung Depression</t>
  </si>
  <si>
    <t>1462 patients</t>
  </si>
  <si>
    <t>{Williamson, 2009 #237}{Dakin, 2010 #1}</t>
  </si>
  <si>
    <t>Number of model types</t>
  </si>
  <si>
    <t>{Tsuchiya, 2001 #300}{Tsuchiya, 2002 #138}</t>
  </si>
  <si>
    <t>{Hawton, 2012 #301}</t>
  </si>
  <si>
    <t>29-item Multiple Sclerosis Impact Scale (MSIS-29)</t>
  </si>
  <si>
    <t>Lung cancer</t>
  </si>
  <si>
    <t>Previously presented at HESG</t>
  </si>
  <si>
    <t>Preliminary version presented as a poster at EuroQoL plenary</t>
  </si>
  <si>
    <t>Model designed for secondary data on group means and tools to estimate predicted utilities available at: http://www.herc.ox.ac.uk/downloads/OKS. Preliminary results presented as a poster at EuroQoL plenary</t>
  </si>
  <si>
    <t>131 patients</t>
  </si>
  <si>
    <t>124 patients</t>
  </si>
  <si>
    <t>EQ-5D results presented only in Williamson 2009; further detail on methods in Dakin 2010</t>
  </si>
  <si>
    <t>Final HUI results and methods shown in Dakin 2010</t>
  </si>
  <si>
    <t>Bansback N, Marra C, Tsuchiya A, Anis A, Guh D, Hammond T, et al. Using the health assessment questionnaire to estimate preference-based single indices in patients with rheumatoid arthritis. Arthritis Rheum. 2007 Aug 15;57(6):963-71.</t>
  </si>
  <si>
    <t>Ara R. M., Reynolds A. V., Conway P. (2007). The cost-effectiveness of etanercept in patients with severe ankylosing spondylitis in the UK. Rheumatology (Oxford). 46 (8), 1338-44.</t>
  </si>
  <si>
    <t>Ara R., Brazier J. (2008). Deriving an algorithm to convert the eight mean SF-36 dimension scores into a mean EQ-5D preference-based score from published studies (where patient level data are not available). Value Health. 11 (7), 1131-43.</t>
  </si>
  <si>
    <t>Askew R. L., Swartz R. J., Xing Y., Cantor S. B., Ross M. I., Gershenwald J. E., et al. (2011). Mapping FACT-melanoma quality-of-life scores to EQ-5D health utility weights. Value Health. 14 (6), 900-6.</t>
  </si>
  <si>
    <t>Barton G. R., Sach T. H., Jenkinson C., Avery A. J., Doherty M., Muir K. R. (2008). Do estimates of cost-utility based on the EQ-5D differ from those based on the mapping of utility scores? Health Qual Life Outcomes. 6, 51.</t>
  </si>
  <si>
    <t>Brennan D. S., Spencer A. J. (2006). Mapping oral health related quality of life to generic health state values. BMC Health Serv Res. 6, 96.</t>
  </si>
  <si>
    <t>Browne C., Brazier J., Carlton J., Alavi Y., Jofre-Bonet M. (2012). Estimating quality-adjusted life years from patient-reported visual functioning. Eye (Lond). 26 (10), 1295-301.</t>
  </si>
  <si>
    <t>Buxton M. J., Lacey L. A., Feagan B. G., Niecko T., Miller D. W., Townsend R. J. (2007). Mapping from disease-specific measures to utility: an analysis of the relationships between the Inflammatory Bowel Disease Questionnaire and Crohn's Disease Activity Index in Crohn's disease and measures of utility. Value Health. 10 (3), 214-20.</t>
  </si>
  <si>
    <t>Calvert M. J., Freemantle N., Yao G., Cleland J. G., Billingham L., Daubert J. C., et al. (2005). Cost-effectiveness of cardiac resynchronization therapy: results from the CARE-HF trial. European heart journal. 26 (24), 2681-8.</t>
  </si>
  <si>
    <t>Carreno A., Fernandez I., Badia X., Varela C., Roset M. (2011). Using HAQ-DI to estimate HUI-3 and EQ-5D utility values for patients with rheumatoid arthritis in Spain. Value Health. 14 (1), 192-200.</t>
  </si>
  <si>
    <t>Cheung Y. B., Tan L. C., Lau P. N., Au W. L., Luo N. (2008). Mapping the eight-item Parkinson's Disease Questionnaire (PDQ-8) to the EQ-5D utility index. Qual Life Res. 17 (9), 1173-81.</t>
  </si>
  <si>
    <t>Cheung Y. B., Thumboo J., Gao F., Ng G. Y., Pang G., Koo W. H., et al. (2009). Mapping the English and Chinese versions of the Functional Assessment of Cancer Therapy-General to the EQ-5D utility index. Value Health. 12 (2), 371-6.</t>
  </si>
  <si>
    <t>Crott R., Briggs A. (2010). Mapping the QLQ-C30 quality of life cancer questionnaire to EQ-5D patient preferences. Eur J Health Econ. 11 (4), 427-34.</t>
  </si>
  <si>
    <t>Currie C. J., Conway P. (2007). Evaluation of the association between EQ5D utility and dermatology life quality index (DLQI) score in patients with psoriasis. Value Health. 10 (6), A470-1 (Abstract PSK11).</t>
  </si>
  <si>
    <t>Franks P., Lubetkin E. I., Gold M. R., Tancredi D. J. (2003). Mapping the SF-12 to preference-based instruments: convergent validity in a low-income, minority population. Med Care. 41 (11), 1277-83.</t>
  </si>
  <si>
    <t>Franks P., Lubetkin E. I., Gold M. R., Tancredi D. J., Jia H. (2004). Mapping the SF-12 to the EuroQol EQ-5D Index in a national US sample. Med Decis Making. 24 (3), 247-54.</t>
  </si>
  <si>
    <t>Gillard P. J., Devine B., Varon S. F., Liu L., Sullivan S. D. (2012). Mapping from disease-specific measures to health-state utility values in individuals with migraine. Value Health. 15 (3), 485-94.</t>
  </si>
  <si>
    <t>Goldsmith K. A., Dyer M. T., Buxton M. J., Sharples L. D. (2010). Mapping of the EQ-5D index from clinical outcome measures and demographic variables in patients with coronary heart disease. Health Qual Life Outcomes. 8 (1), 54.</t>
  </si>
  <si>
    <t>Gordon J., Lister S., Prettyjohns M., McEwan P., Tetlow A., Gabriel Z. (2012). A cost-utility study of the use of pregabalin in treatment-refractory neuropathic pain. J Med Econ. 15 (2), 207-18.</t>
  </si>
  <si>
    <t>Gu N. Y., Botteman M. F., Ji X., Bell C. F., Carter J. A., van Hout B. (2011). Mapping of the Insomnia Severity Index and other sleep measures to EuroQol EQ-5D health state utilities. Health Qual Life Outcomes. 9, 119.</t>
  </si>
  <si>
    <t>Tool to estimate predicted utilities available at: http://www.herc.ox.ac.uk/downloads/supp_pub/sf12eq5d. Early version presented at HESG {Gray, 2004 #251}. Validated by {Poole, 2009 #9} and {Rowen, 2009 #12}.</t>
  </si>
  <si>
    <t>Gu N. Y., Bell C., Botteman M. F., Ji X., Carter J. A., van Hout B. (2012). Estimating preference-based EQ-5D health state utilities or item responses from neuropathic pain scores. Patient. 5 (3), 185-97.</t>
  </si>
  <si>
    <t>Hawton A., Green C., Telford C. J., Wright D. E., Zajicek J. P. (2011). The use of multiple sclerosis condition-specific measures to inform health policy decision-making: mapping from the MSWS-12 to the EQ-5D. Mult Scler. 18 (6), 853-61.</t>
  </si>
  <si>
    <t>Hawton A., Green C., Telford C., Zajicek J., Wright D. (2012). Using the Multiple Sclerosis Impact Scale to Estimate Health State Utility Values: Mapping from the MSIS-29, Version 2, to the EQ-5D and the SF-6D. Value Health. 15 (8), 1084-91.</t>
  </si>
  <si>
    <t>Huang I. C., Frangakis C., Atkinson M. J., Willke R. J., Leite W. L., Vogel W. B., et al. (2008). Addressing ceiling effects in health status measures: a comparison of techniques applied to measures for people with HIV disease. Health Serv Res. 43 (1 Pt 1), 327-39.</t>
  </si>
  <si>
    <t>Jia H., Zack M. M., Moriarty D. G., Fryback D. G. (2011). Predicting the EuroQol Group's EQ-5D Index from CDC's "Healthy Days" in a US Sample. Med Decis Making. 31 (1), 174.</t>
  </si>
  <si>
    <t>Jang R. W., Isogai P. K., Mittmann N., Bradbury P. A., Shepherd F. A., Feld R., et al. (2010). Derivation of utility values from European Organization for Research and Treatment of Cancer Quality of Life-Core 30 questionnaire values in lung cancer. Journal of Thoracic Oncology. 5 (12), 1953-7.</t>
  </si>
  <si>
    <t>Kim E. J., Ko S. K., Kang H. Y. (2012). Mapping the cancer-specific EORTC QLQ-C30 and EORTC QLQ-BR23 to the generic EQ-5D in metastatic breast cancer patients. Qual Life Res. 21 (7), 1193-203.</t>
  </si>
  <si>
    <t>Koltowska-Haggstrom M., Jonsson B., Isacson D., Bingefors K. (2007). Using EQ-5D to derive general population-based utilities for the quality of life assessment of growth hormone deficiency in adults (QoL-AGHDA). Value Health. 10 (1), 73-81.</t>
  </si>
  <si>
    <t>Kontodimopoulos N., Aletras V. H., Paliouras D., Niakas D. (2009). Mapping the cancer-specific EORTC QLQ-C30 to the preference-based EQ-5D, SF-6D, and 15D instruments. Value Health. 12 (8), 1151-7.</t>
  </si>
  <si>
    <t>Lawrence W. F., Fleishman J. A. (2004). Predicting EuroQoL EQ-5D preference scores from the SF-12 Health Survey in a nationally representative sample. Med Decis Making. 24 (2), 160-9.</t>
  </si>
  <si>
    <t>Longo M., Cohen D., Hood K., Robling M. (2000). Deriving an 'enhanced' EuroQoL from SF-36. Presented at the Health Economics Study Group (HESG) meeting, July 2000, Nottingham.</t>
  </si>
  <si>
    <t>Maund E., Craig D., Suekarran S., Neilson A., Wright K., Brealey S., et al. (2012). Management of frozen shoulder: a systematic review and cost-effectiveness analysis. Health Technol Assess. 16 (11), 1-264.</t>
  </si>
  <si>
    <t>McDaid C., Griffin S., Weatherly H., Duree K., van der Burgt M., van Hout S., et al. (2009). Continuous positive airway pressure devices for the treatment of obstructive sleep apnoea-hypopnoea syndrome: a systematic review and economic analysis. Health Technol Assess. 13 (4), iii-iv, xi-xiv, 1-119, 43-274.</t>
  </si>
  <si>
    <t>McKenzie L., van der Pol M. (2009). Mapping the EORTC QLQ C-30 onto the EQ-5D instrument: the potential to estimate QALYs without generic preference data. Value Health. 12 (1), 167-71.</t>
  </si>
  <si>
    <t>Oppe M., Devlin N., Black N. (2011). Comparison of the underlying constructs of the EQ-5D and Oxford Hip Score: implications for mapping. Value Health. 14 (6), 884-91.</t>
  </si>
  <si>
    <t>Parker M., Haycox A., Graves J. (2011). Estimating the relationship between preference-based generic utility instruments and disease-specific quality-of-life measures in severe chronic constipation: challenges in practice. Pharmacoeconomics. 29 (8), 719-30.</t>
  </si>
  <si>
    <t>Payakachat N., Summers K. H., Pleil A. M., Murawski M. M., Thomas J., 3rd, Jennings K., et al. (2009). Predicting EQ-5D utility scores from the 25-item National Eye Institute Vision Function Questionnaire (NEI-VFQ 25) in patients with age-related macular degeneration. Qual Life Res. 18 (7), 801-13.</t>
  </si>
  <si>
    <t>Poole C. D., Connolly M. P., Nielsen S. K., Currie C. J., Marteau P. (2010). A comparison of physician-rated disease severity and patient reported outcomes in mild to moderately active ulcerative colitis. J Crohns Colitis. 4 (3), 275-82.</t>
  </si>
  <si>
    <t>Revicki D. A., Kawata A. K., Harnam N., Chen W. H., Hays R. D., Cella D. (2009). Predicting EuroQol (EQ-5D) scores from the patient-reported outcomes measurement information system (PROMIS) global items and domain item banks in a United States sample. Qual Life Res. 18 (6), 783-91.</t>
  </si>
  <si>
    <t>Rivero-Arias O., Ouellet M., Gray A., Wolstenholme J., Rothwell P. M., Luengo-Fernandez R. (2010). Mapping the modified Rankin scale (mRS) measurement into the generic EuroQol (EQ-5D) health outcome. Med Decis Making. 30 (3), 341-54.</t>
  </si>
  <si>
    <t>Rowen D., Brazier J., Roberts J. (2009). Mapping SF-36 onto the EQ-5D index: how reliable is the relationship? Health Qual Life Outcomes. 7, 27.</t>
  </si>
  <si>
    <t>Sauerland S., Weiner S., Dolezalova K., Angrisani L., Noguera C. M., Garcia-Caballero M., et al. (2009). Mapping utility scores from a disease-specific quality-of-life measure in bariatric surgery patients. Value Health. 12 (2), 364-70.</t>
  </si>
  <si>
    <t>Serrano-Aguilar P., Ramallo-Farina Y., Trujillo-Martin Mdel M., Munoz-Navarro S. R., Perestelo-Perez L., de las Cuevas-Castresana C. (2009). The relationship among mental health status (GHQ-12), health related quality of life (EQ-5D) and health-state utilities in a general population. Epidemiol Psichiatr Soc. 18 (3), 229-39.</t>
  </si>
  <si>
    <t>Siani C., de Peretti C., Castelli C., Duru G., Daures J.-P. (2012). Uncertainty around the Incremental Cost Utility Ratio Accounting for Mapping Prediction: Application to Hepatitis C. Presented at the third joint meeting of the Health Economics Study Group and College des Économistes de la Santé meeting, January 2012, Aix-en-Provence, France. http://www.ces-asso.org/sites/default/files/ArtCS2.pdf (Accessed: 7th January 2013).</t>
  </si>
  <si>
    <t>Stahl E., Lindberg A., Jansson S. A., Ronmark E., Svensson K., Andersson F., et al. (2005). Health-related quality of life is related to COPD disease severity. Health Qual Life Outcomes. 3, 56. AND Oba Y. (2007). Cost-effectiveness of long-acting bronchodilators for chronic obstructive pulmonary disease. Mayo Clin Proc. 82 (5), 575-82.</t>
  </si>
  <si>
    <t>Starkie H. J., Briggs A. H., Chambers M. G., Jones P. (2011). Predicting EQ-5D values using the SGRQ. Value Health. 14 (2), 354-60.</t>
  </si>
  <si>
    <t>Sullivan P. W., Ghushchyan V. (2006). Mapping the EQ-5D index from the SF-12: US general population preferences in a nationally representative sample. Med Decis Making. 26 (4), 401-9.</t>
  </si>
  <si>
    <t>van Exel N. J., Scholte op Reimer W. J., Koopmanschap M. A. (2004). Assessment of post-stroke quality of life in cost-effectiveness studies: the usefulness of the Barthel Index and the EuroQoL-5D. Qual Life Res. 13 (2), 427-33.</t>
  </si>
  <si>
    <t>Versteegh M. M., Leunis A., Luime J. J., Boggild M., Uyl-de Groot C. A., Stolk E. A. (2012). Mapping QLQ-C30, HAQ, and MSIS-29 on EQ-5D. Med Decis Making. 32 (4), 554-68.</t>
  </si>
  <si>
    <t>Versteegh M. M., Rowen D., Brazier J. E., Stolk E. A. (2010). Mapping onto Eq-5 D for patients in poor health. Health Qual Life Outcomes. 8, 141.</t>
  </si>
  <si>
    <t>Wijeysundera H. C., Tomlinson G., Norris C. M., Ghali W. A., Ko D. T., Krahn M. D. (2011). Predicting EQ-5D utility scores from the Seattle Angina Questionnaire in coronary artery disease: a mapping algorithm using a Bayesian framework. Med Decis Making. 31 (3), 481-93.</t>
  </si>
  <si>
    <t>Williamson I., Benge S., Barton S., Petrou S., Letley L., Fasey N., et al. (2009). A double-blind randomised placebo-controlled trial of topical intranasal corticosteroids in 4- to 11-year-old children with persistent bilateral otitis media with effusion in primary care. Health Technol Assess. 13 (37), 1-144. AND Dakin H., Petrou S., Haggard M., Benge S., Williamson I. (2010). Mapping analyses to estimate health utilities based on responses to the OM8-30 Otitis Media Questionnaire. Qual Life Res. 19 (1), 65-80.</t>
  </si>
  <si>
    <t>Wolfe F., Michaud K., Wallenstein G. (2010). Scale characteristics and mapping accuracy of the US EQ-5D, UK EQ-5D, and SF-6D in patients with rheumatoid arthritis. J Rheumatol. 37 (8), 1615-25.</t>
  </si>
  <si>
    <t>Wu E. Q., Mulani P., Farrell M. H., Sleep D. (2007). Mapping FACT-P and EORTC QLQ-C30 to patient health status measured by EQ-5D in metastatic hormone-refractory prostate cancer patients. Value Health. 10 (5), 408-14.</t>
  </si>
  <si>
    <t>Xie F., Pullenayegum E. M., Li S. C., Hopkins R., Thumboo J., Lo N. N. (2010). Use of a disease-specific instrument in economic evaluations: mapping WOMAC onto the EQ-5D utility index. Value Health. 13 (8), 873-8.</t>
  </si>
  <si>
    <t>From (COMPLETED FOR ALL ROWS</t>
  </si>
  <si>
    <t>Linear mixed models</t>
  </si>
  <si>
    <t>The authors themselves do not recommend using this algorithm to predict utilities as some participants had RA while others did not. Evaluate various other mapping models</t>
  </si>
  <si>
    <t>Primary studies developing equations mapping onto EQ-5D</t>
  </si>
  <si>
    <t>Adams R., Walsh C., Veale D., Bresnihan B., FitzGerald O., Barry M. (2010). Understanding the relationship between the EQ-5D, SF-6D, HAQ and disease activity in inflammatory arthritis. Pharmacoeconomics. 28 (6), 477-87.</t>
  </si>
  <si>
    <t>Adams R., Craig B. M., Walsh C. D., Veale D. J., Bresnihan B., FitzGerald O., et al. (2011). The impact of a revised EQ-5D population scoring on preference-based utility scores in an inflammatory arthritis cohort. Value Health. 14 (6), 921-7.</t>
  </si>
  <si>
    <t>Gray A. M., Rivero-Arias O., Clarke P. M. (2006). Estimating the association between SF-12 responses and EQ-5D utility values by response mapping. Med Decis Making. 26 (1), 18-29.</t>
  </si>
  <si>
    <t>Models re-estimated in Adams, R et al. (2011). Value Health. 14, 921-7.</t>
  </si>
  <si>
    <t>Models predicting the standard EQ-5D tariff were previously reported in Adams, R et al. (2010). Pharmacoeconomics. 28, 477-87.</t>
  </si>
  <si>
    <t>Versteegh (Versteegh, MM et al. (2010). Health Qual Life Outcomes. 8, 141) externally validated and used to explore how poor predictions are for those in poor health.</t>
  </si>
  <si>
    <t>Early version presented at HESG</t>
  </si>
  <si>
    <t>Quoted &amp; critiqued by Woolacott (Woolacott, N et al. (2006). Health Technol Assess. 10, 1-233, i-iv).</t>
  </si>
  <si>
    <t>Coefficients reported in Oba, Y. (2007). Mayo Clin Proc. 82, 575-82). Data and methodology reported in Stahl, E et al. (2005). Health Qual Life Outcomes. 3, 56.</t>
  </si>
  <si>
    <t>Comment/correction in Cella, D et al. (2012). Value Health. 15, 783-4; author reply 785.</t>
  </si>
  <si>
    <t>External validation and comparison with other mapping algorithms conducted in another paper presented at HESG.</t>
  </si>
  <si>
    <t>Early versions presented at two HESG conferences and published as a HEDS discussion paper.</t>
  </si>
  <si>
    <t>Early version presented at HESG.</t>
  </si>
  <si>
    <t>The authors themselves do not recommend using this algorithm to predict utilities as some participants had RA while others did not. Evaluate various other mapping models.</t>
  </si>
  <si>
    <t>EQ-5D results presented only in Williamson 2009; further detail on methods in Dakin 2010.</t>
  </si>
  <si>
    <t>Final HUI results and methods shown in Dakin 2010.</t>
  </si>
  <si>
    <t>Cancer (28 different types, including breast and colorectal)</t>
  </si>
  <si>
    <t>Includes external validation within this paper</t>
  </si>
  <si>
    <t>% difference in MAE: external validation-estimation</t>
  </si>
  <si>
    <t>development of 3-part model. Largest estimation sample? External validation. 1st use of fractional logit??? Comparison of results between datasets</t>
  </si>
  <si>
    <t>Review picked up from</t>
  </si>
  <si>
    <t>Brazier</t>
  </si>
  <si>
    <t>Longworth</t>
  </si>
  <si>
    <t>longworth</t>
  </si>
  <si>
    <t>Longworth, Chuang 2012</t>
  </si>
  <si>
    <t>longworth, Chuang 2012</t>
  </si>
  <si>
    <t>longworth, Lin</t>
  </si>
  <si>
    <t>Brazier, Round, Lin</t>
  </si>
  <si>
    <t>Lin</t>
  </si>
  <si>
    <t>Longworth, Chuang 2012, Lin</t>
  </si>
  <si>
    <t>Brazier, round, Lin</t>
  </si>
  <si>
    <t>Chuang 2012, Lin</t>
  </si>
  <si>
    <t>EORTC breast cancer instrument (QLQ-BR23)</t>
  </si>
  <si>
    <t>Kim, S. H., Jo, M. W., Kim, H. J., &amp; Ahn, J. H. (2012). Mapping EORTC QLQ-C30 onto EQ-5D for the assessment of cancer patients. Health Qual Life Outcomes, 10, 151.</t>
  </si>
  <si>
    <t>{Kim, 2012 #323}</t>
  </si>
  <si>
    <t>Michaud, K., &amp; Wolfe, F. (2005). EQ5D changes rheumatoid arthritis quality of life in United States: A retrospective study of 11,289 patients. Arthritis Rheum, 52(Suppl), S400.</t>
  </si>
  <si>
    <t>{Michaud, 2005 #324}</t>
  </si>
  <si>
    <t>{Blome, 2013 #305}</t>
  </si>
  <si>
    <t>Blome, C., Beikert, F. C., Rustenbach, S. J., &amp; Augustin, M. (2013). Mapping DLQI on EQ-5D in psoriasis: transformation of skin-specific health-related quality of life into utilities. Arch Dermatol Res, 305(4), 197-204.</t>
  </si>
  <si>
    <t>{Dakin, 2013 #217}</t>
  </si>
  <si>
    <t>Dakin, H., Gray, A., &amp; Murray, D. (2013). Mapping analyses to estimate EQ-5D utilities and responses based on Oxford Knee Score. Qual Life Res, 22(3), 683-694.</t>
  </si>
  <si>
    <t>Kaambwa, B., Billingham, L., &amp; Bryan, S. (2013). Mapping utility scores from the Barthel index. Eur J Health Econ, 14(2), 231-241.</t>
  </si>
  <si>
    <t>{Kaambwa, 2013 #144}</t>
  </si>
  <si>
    <t>{Kontodimopoulos, 2013 #220}</t>
  </si>
  <si>
    <t>Pinedo-Villanueva, R. A., Turner, D., Judge, A., Raftery, J. P., &amp; Arden, N. K. (2013). Mapping the Oxford hip score onto the EQ-5D utility index. Qual Life Res, 22(3), 665-675.</t>
  </si>
  <si>
    <t>{Pinedo-Villanueva, 2013 #218}</t>
  </si>
  <si>
    <t>Whynes, D. K., Sprigg, N., Selby, J., Berge, E., &amp; Bath, P. M. (2013). Testing for Differential Item Functioning within the EQ-5D. Med Decis Making, 33(2), 252-260.</t>
  </si>
  <si>
    <t>{Whynes, 2013 #265}</t>
  </si>
  <si>
    <t>Regression coefficients given in Beresniak et al. (2007) J Rheumatol. 34, 2193-2200</t>
  </si>
  <si>
    <t>Regression coefficients given in {Beresniak, 2007 #309}</t>
  </si>
  <si>
    <t>Sidovar, M. F., Limone, B. L., Lee, S., &amp; Coleman, C. I. (2013). Mapping the 12-item multiple sclerosis walking scale to the EuroQol 5-dimension index measure in North American multiple sclerosis patients. BMJ Open, 3(5), e002798.</t>
  </si>
  <si>
    <t>{Sidovar, 2013 #327}</t>
  </si>
  <si>
    <t>12-item Multiple Sclerosis Walking Scale (MSWS-12)</t>
  </si>
  <si>
    <t>Cost utility analysis results of this algorithm and that by {Sidovar, 2013 #327} are compared in {Limone, 2013 #326}</t>
  </si>
  <si>
    <t>Cost utility analysis results of this algorithm and that by Sidovar, et al 2013 are compared in Limone, B. L., Sidovar, M. F., &amp; Coleman, C. I. (2013). Estimation of the effect of dalfampridine on health utility by mapping the MSWS-12 to the EQ-5D in multiple sclerosis patients. Health Qual Life Outcomes, 11(1), 105.</t>
  </si>
  <si>
    <t>QWB</t>
  </si>
  <si>
    <t>AQoL-4D</t>
  </si>
  <si>
    <t>AQoL-8D</t>
  </si>
  <si>
    <t>General population and asthma, cancer, depression, diabetes, hearing problems, arthritis, heart disease, COPD and stroke</t>
  </si>
  <si>
    <t>1177-1467</t>
  </si>
  <si>
    <t>Personal Wellbeing Index (PWI)</t>
  </si>
  <si>
    <t>Satisfaction with Life Survey (SWLS)</t>
  </si>
  <si>
    <t>{Young, 2013 #211}</t>
  </si>
  <si>
    <t>Young, M. K., Ng, S. K., Mellick, G., &amp; Scuffham, P. A. (2013). Mapping of the PDQ-39 to EQ-5D scores in patients with Parkinson's disease. Qual Life Res, 22(5), 1065-1072.</t>
  </si>
  <si>
    <t>{Kent, 2012 #351}</t>
  </si>
  <si>
    <t>Kontodimopoulos, N., Bozios, P., Yfantopoulos, J., &amp; Niakas, D. (2013). Longitudinal predictive ability of mapping models: examining post-intervention EQ-5D utilities derived from baseline MHAQ data in rheumatoid arthritis patients. Eur J Health Econ, 14(2), 307-14.</t>
  </si>
  <si>
    <t>{Badia, 2013 #344}</t>
  </si>
  <si>
    <t>{Kay, 2013 #345}</t>
  </si>
  <si>
    <t>{Dams, 2013 #346}</t>
  </si>
  <si>
    <t>{Ghatnekar, 2013 #347}</t>
  </si>
  <si>
    <t>{Siani, 2013 #352}</t>
  </si>
  <si>
    <t>Previously presented at iHEA in 2011 {Siani, 2011 #140}</t>
  </si>
  <si>
    <t>Positive and negative syndrome scale (PANSS)</t>
  </si>
  <si>
    <t>CushingQOL</t>
  </si>
  <si>
    <t>Cushing’s syndrome</t>
  </si>
  <si>
    <t>Endocrine disorders</t>
  </si>
  <si>
    <t>Kay, S., Tolley, K., Colayco, D., Khalaf, K., Anderson, P., &amp; Globe, D. (2013). Mapping EQ-5D utility scores from the Incontinence Quality of Life Questionnaire among patients with neurogenic and idiopathic overactive bladder. Value Health, 16(2), 394-402.</t>
  </si>
  <si>
    <t>Overactive bladder</t>
  </si>
  <si>
    <t>Coefficients are given in the supplementary information available at http://ezproxy.ouls.ox.ac.uk:2070/science/article/pii/S1098301512042714#MMCvFirst</t>
  </si>
  <si>
    <t>Incontinence-specific Quality of Life questionnaire (I-QOL)</t>
  </si>
  <si>
    <t>Dams, J., Klotsche, J., Bornschein, B., Reese, J. P., Balzer-Geldsetzer, M., Winter, Y., Schrag, A., Siderowf, A., Oertel, W. H., Deuschl, G., Siebert, U., &amp; Dodel, R. (2013). Mapping the EQ-5D index by UPDRS and PDQ-8 in patients with Parkinson's disease. Health Qual Life Outcomes, 11, 35.</t>
  </si>
  <si>
    <t>Unified Parkinson’s Disease Rating Scale (UPDRS)</t>
  </si>
  <si>
    <t>8-item Parkinson’s Disease Questionnaire (PDQ-8)</t>
  </si>
  <si>
    <t>Parkinson’s disease</t>
  </si>
  <si>
    <t>fractional polynomial regression; logarithmic function</t>
  </si>
  <si>
    <t>External validation reported in the same paper</t>
  </si>
  <si>
    <t>Ghatnekar, O., Eriksson, M., &amp; Glader, E. L. (2013). Mapping health outcome measures from a stroke registry to EQ-5D weights. Health Qual Life Outcomes, 11, 34.</t>
  </si>
  <si>
    <t>Stroke outcome measures not restricted to validated instruments</t>
  </si>
  <si>
    <t>Externally validated by {Pickard, 2012 #219}</t>
  </si>
  <si>
    <t>Externally validated by Pickard, 2012 (Value Health, 15(2), 305-311)</t>
  </si>
  <si>
    <t>{Rive, 2010 #356}</t>
  </si>
  <si>
    <t>Rive, B., Grishchenko, M., Guilhaume-Goulant, C., Katona, C., Livingston, G., Lamure, M., Toumi, M., &amp; Francois, C. (2010). Cost effectiveness of memantine in Alzheimer's disease in the UK. J Med Econ, 13(2), 371-380.</t>
  </si>
  <si>
    <t>Alzheimer's Disease Cooperative Study Activities of Daily Living scale (ADCS–ADL)</t>
  </si>
  <si>
    <t>Alzheimer's disease</t>
  </si>
  <si>
    <t>polynomial spline, limited dependent variable mixture model</t>
  </si>
  <si>
    <t>polynomial spline</t>
  </si>
  <si>
    <t>Multiple myeloma, breast cancer, lung cancer</t>
  </si>
  <si>
    <t>Cancer (various)</t>
  </si>
  <si>
    <t>Longworth L., Buxton M. J., Sculpher M., Smith D. H. (2005). Estimating utility data from clinical indicators for patients with stable angina. Eur J Health Econ. 6 (4), 347-53; Longworth, L. (May 2007). Estimating quality adjusted life years where health-related utility data are missing. PhD thesis. Brunel University.</t>
  </si>
  <si>
    <t>Breathlessness Grade and Canadian Cardiovascular Society (CCS) classification of angina and number of drug classes used</t>
  </si>
  <si>
    <t>See Chapter 4 and Appendix B. Model performance and QALY gains compared against SF-6D and mapping from CCS &amp; breathlessness measures in Chapter 5.</t>
  </si>
  <si>
    <t>In Longworth 2007, see Chapters 3 &amp; 5 and Appendix A. Model performance and QALY gains compared against SF-6D and mapping from SF-36 in Chapter 5, in addition to exploration of methods to allow for uncertainty.</t>
  </si>
  <si>
    <t>limited dependent variable mixture model. Response mapping conducted using generalised ordered probit</t>
  </si>
  <si>
    <t>limited dependent variable mixture model</t>
  </si>
  <si>
    <t>Norlin, J. M., Steen Carlsson, K., Persson, U., &amp; Schmitt-Egenolf, M. (2012). Analysis of three outcome measures in moderate to severe psoriasis: a registry-based study of 2450 patients. Br J Dermatol, 166(4), 797-802.</t>
  </si>
  <si>
    <t>Dermatology Life Quality Index (DLQI) and clinical indicators</t>
  </si>
  <si>
    <t>Present 2 mapping functions for relationship between PASI (Psoriasis Area and Severity Index) &amp; DLQI: one for PASI &lt; 10 and PASI &gt;=10</t>
  </si>
  <si>
    <t>Longworth, L. (2007). Estimating quality adjusted life years where health-related utility data are missing. PhD thesis. Brunel University.</t>
  </si>
  <si>
    <t>{Longworth, 2007 #358}</t>
  </si>
  <si>
    <t>AQoL</t>
  </si>
  <si>
    <t>EORTC QLQ-C30 and EORTC QLQ-BR23</t>
  </si>
  <si>
    <t>Soini E. J., Hallinen T. A., Puolakka K., Vihervaara V., Kauppi M. J. (2012). Cost-effectiveness of adalimumab, etanercept, and tocilizumab as first-line treatments for moderate-to-severe rheumatoid arthritis. J Med Econ. 15 (2), 340-51 and Ducournau, P., Kielhorn, A., &amp; Wintfeld, N. (2009). Comparison of linear and nonlinear utility mapping between HAQ and EQ-5D using pooled data from the tocilizumab trials OPTION and LITHE. Rheumatology (Oxford), 48(1 Suppl), i107-108.</t>
  </si>
  <si>
    <t>Mixed model</t>
  </si>
  <si>
    <t>{Lloyd, 2008 #363}</t>
  </si>
  <si>
    <t>Lloyd, A., Nafees, B., Gavriel, S., Rousculp, M. D., Boye, K. S., &amp; Ahmad, A. (2008). Health utility values associated with diabetic retinopathy. Diabet Med, 25(5), 618-624.</t>
  </si>
  <si>
    <t>25-item Visual Functioning Questionnaire (VFQ-25) and visual acuity</t>
  </si>
  <si>
    <t>Diabetes and diabetic retinopathy</t>
  </si>
  <si>
    <t>&lt;117</t>
  </si>
  <si>
    <t>AQL-5D (asthma‐specific preference-based measure based on Asthma Quality of Life Questionnaire)</t>
  </si>
  <si>
    <t>Health Assessment Questionnaire (HAQ), SF-36, Hospital Anxiety and Depression Scale (HADS) &amp; Disease Activity Score (DAS28)</t>
  </si>
  <si>
    <t>Healthy Days, developed by Centers for Disease Control and Prevention (CDC)</t>
  </si>
  <si>
    <t>Hernández Alava M., Wailoo A. J., Ara R. (2012). Tails from the peak district: adjusted limited dependent variable mixture models of EQ-5D questionnaire health state utility values. Value Health. 15 (3), 550-61.</t>
  </si>
  <si>
    <t>{Hernández Alava, 2012 #247}</t>
  </si>
  <si>
    <t>Added July 2013</t>
  </si>
  <si>
    <t>Date added to review</t>
  </si>
  <si>
    <t>External validation and evaluation of impact on cost-utility results by Pickard et al (2005, Health Qual Life Outcomes. 3, 11) and Snedecor (2009, Sleep. 32, 817-24).</t>
  </si>
  <si>
    <t>External validation and evaluation of impact on cost-utility results by Pickard et al (2005, Health Qual Life Outcomes. 3, 11) and Snedecor et al (2009, Sleep. 32, 817-24).</t>
  </si>
  <si>
    <t>Validated by Rowen (Rowen, D et al. (2009). Health Qual Life Outcomes. 7, 27). External validation and evaluation of impact on cost-utility results by Pickard et al  (2005, Health Qual Life Outcomes. 3, 11) and Snedecor et al (2009, Sleep. 32, 817-24).</t>
  </si>
  <si>
    <t>Preliminary version presented as a poster at EuroQoL plenary.</t>
  </si>
  <si>
    <t>Previously presented at HESG.</t>
  </si>
  <si>
    <t>QoL Assessment of Growth Hormone Deficiency in Adults questionnaire (QoL-AGHDA)</t>
  </si>
  <si>
    <t>Previously presented at iHEA in 2011</t>
  </si>
  <si>
    <t>Edlin R., Tsuchiya A., Brazier J. (2002). Mapping the Minnesota Living with Heart Failure Questionnaire to the EQ-5D index. Report to Novartis Contact authors for further details.</t>
  </si>
  <si>
    <t>Badia, X., Roset, M., Valassi, E., Franz, H., Forsythe, A., &amp; Webb, S. M. (2013). Mapping CushingQOL scores to EQ-5D utility values using data from the European Registry on Cushing's syndrome (ERCUSYN). Qual Life Res. 22(10), 2941-2950</t>
  </si>
  <si>
    <t>{Chan, 2014 #369}</t>
  </si>
  <si>
    <t>{Brazier, 2014 #372}</t>
  </si>
  <si>
    <t>{Heredi, 2014 #373}</t>
  </si>
  <si>
    <t>{Kay, 2014 #383}</t>
  </si>
  <si>
    <t>{Teckle, 2013 #387}</t>
  </si>
  <si>
    <t>Added June 2014</t>
  </si>
  <si>
    <t>Multiple myeloma</t>
  </si>
  <si>
    <t>Oddershede, L., Andreasen, J. J., &amp; Ehlers, L. (2014). Estimation of utility values from visual analog scale measures of health in patients undergoing cardiac surgery. Clinicoecon Outcomes Res, 6, 21-27.</t>
  </si>
  <si>
    <t>5 visual analogue scales measuring patients’ self-reported mobility, self-care, ability to perform usual activities, pain, and anxiety or depression</t>
  </si>
  <si>
    <t>Coronary artery bypass graft recipients</t>
  </si>
  <si>
    <t>GLS with random intercepts</t>
  </si>
  <si>
    <t>Chan, K. K., Willan, A. R., Gupta, M., &amp; Pullenayegum, E. (2014). Underestimation of Uncertainties in Health Utilities Derived from Mapping Algorithms Involving Health-Related Quality-of-Life Measures: Statistical Explanations and Potential Remedies. Med Decis Making.</t>
  </si>
  <si>
    <t>University of Washington Quality of Life questionnaire version 4 (UW QOL v4)</t>
  </si>
  <si>
    <t>Head and neck cancer</t>
  </si>
  <si>
    <t>Presents and develops methods for allowing for uncertainty around mapping algorithms</t>
  </si>
  <si>
    <t>Heredi, E., Rencz, F., Balogh, O., Gulacsi, L., Herszenyi, K., Hollo, P., Jokai, H., Karpati, S., Pentek, M., Remenyik, E., Szegedi, A., &amp; Brodszky, V. (2014). Exploring the relationship between EQ-5D, DLQI and PASI, and mapping EQ-5D utilities: a cross-sectional study in psoriasis from Hungary. Eur J Health Econ, 15 Suppl 1, 111-119.</t>
  </si>
  <si>
    <t>Dermatology Life Quality Index (DLQI), VAS for disease severity and clinical indicators</t>
  </si>
  <si>
    <t>External validation on a large sample</t>
  </si>
  <si>
    <t>MacNew Heart Disease Quality of Life Questionnaire (MacNew) instrument</t>
  </si>
  <si>
    <t>Coronary heart disease</t>
  </si>
  <si>
    <t>robust MM-estimator</t>
  </si>
  <si>
    <t>Multi-Instrument Comparison survey: The sample used in this study is encompassed within that used by Richardson et al 2012.</t>
  </si>
  <si>
    <t>Roland-Morris Disability Questionnaire (RMDQ)</t>
  </si>
  <si>
    <t>Roland-Morris Disability Questionnaire (RMDQ) and numerical rating scales (NRS) of pain</t>
  </si>
  <si>
    <t>linear spline</t>
  </si>
  <si>
    <t>Explored a variety of validation methods</t>
  </si>
  <si>
    <t>5224 patients</t>
  </si>
  <si>
    <t>Pediatric Quality of Life Inventory (PedsQL) General Core Scales (GCS)</t>
  </si>
  <si>
    <t>EQ-5D-Y</t>
  </si>
  <si>
    <t>* A set of direct valuations are available for the source instrument. Depending on circumstances, it may therefore be preferable to use direct valuations rather than mapping.</t>
  </si>
  <si>
    <t>Children in general population aged 11-15</t>
  </si>
  <si>
    <t>Skaltsa, K., Longworth, L., Ivanescu, C., Phung, D., &amp; Holmstrom, S. (2014). Mapping the FACT-P to the preference-based EQ-5D questionnaire in metastatic castration-resistant prostate cancer. Value Health, 17(2), 238-244.</t>
  </si>
  <si>
    <t>Functional Assessment of Cancer Therapy - Prostate (FACT-P)</t>
  </si>
  <si>
    <t>group-specific model: separate GEE models for good and poor health</t>
  </si>
  <si>
    <t>Proskorovsky, I., Lewis, P., Williams, C. D., Jordan, K., Kyriakou, C., Ishak, J., &amp; Davies, F. E. (2014). Mapping EORTC QLQ-C30 and QLQ-MY20 to EQ-5D in patients with multiple myeloma. Health Qual Life Outcomes, 12, 35.</t>
  </si>
  <si>
    <t>EORTC QLQ-C30 and QLQ-MY20</t>
  </si>
  <si>
    <t>10-fold cross validation with interesting methods for evaluating performance</t>
  </si>
  <si>
    <t>Kay, S., &amp; Ferreira, A. (2014). Mapping the 25-item National Eye Institute Visual Functioning Questionnaire (NEI VFQ-25) to EQ-5D utility scores. Ophthalmic Epidemiol, 21(2), 66-78.</t>
  </si>
  <si>
    <t>Diabetic macular oedema</t>
  </si>
  <si>
    <t>reverse 2-part GEE</t>
  </si>
  <si>
    <t>Evaluated a variety of different GEE models</t>
  </si>
  <si>
    <t>Teckle, P., McTaggart-Cowan, H., Van der Hoek, K., Chia, S., Melosky, B., Gelmon, K., &amp; Peacock, S. (2013). Mapping the FACT-G cancer-specific quality of life instrument to the EQ-5D and SF-6D. Health Qual Life Outcomes, 11, 203.</t>
  </si>
  <si>
    <t>Functional Assessment of Cancer Therapy - General (FACT-G)</t>
  </si>
  <si>
    <t>Breast, colorectal or lung cancer</t>
  </si>
  <si>
    <t>Le, Q. A. (2014). Probabilistic mapping of the health status measure SF-12 onto the health utility measure EQ-5D using the US-population-based scoring models. Qual Life Res, 23(2), 459-466.</t>
  </si>
  <si>
    <t>response mapping using multinomial logistic regression</t>
  </si>
  <si>
    <t>Joint first citation to present expected value methods for US EQ-5D tariff</t>
  </si>
  <si>
    <t>Models for UK time trade-off EQ-5D tariff and additional details of the methods and models presented here are shown in Le, Q. A., &amp; Doctor, J. N. (2011). Probabilistic mapping of descriptive health status responses onto health state utilities using Bayesian networks: an empirical analysis converting SF-12 into EQ-5D utility index in a national US sample. Med Care, 49(5), 451-460.</t>
  </si>
  <si>
    <t>Stata command for estimating predicted utilities published by Stata command for estimating predicted utilities published by Ramos-Goñi, J. M., Rivero-Arias, O., &amp; Dakin, H. (2013). Response mapping to translate health outcomes into the generic health-related quality of life instrument EQ-5D: Introducing the mrs2eq and oks2eq commands. Stata Journal, 13(3), 474-491. Early version presented at HESG.</t>
  </si>
  <si>
    <t>Algorithm was applied to secondary data from a variety of trials in: Wijeysundera, HC. et al. (2014). Clinicoecon Outcomes Res, 6, 253-268.</t>
  </si>
  <si>
    <t>Brazier, J., Connell, J., Papaioannou, D., Mukuria, C., Mulhern, B., Peasgood, T., Lloyd Jones, M., Paisley, S., O'Cathain, A., Barkham, M., Knapp, M., Byford, S., Gilbody, S., &amp; Parry, G. (2014). A systematic review, psychometric analysis and qualitative assessment of generic preference-based measures of health in mental health populations and the estimation of mapping functions from widely used specific measures. Health Technol Assess, 18(34), 1-188.</t>
  </si>
  <si>
    <t>Hospital Anxiety and Depression Scale (HADS)</t>
  </si>
  <si>
    <t>Patient Health Questionnaire 9-item depression module (PHQ-9)</t>
  </si>
  <si>
    <t>Generalised Anxiety Disorder Assessment (GAD-7)</t>
  </si>
  <si>
    <t>Generalised Anxiety Disorder Assessment (GAD-7) and Patient Health Questionnaire (PHQ-9)</t>
  </si>
  <si>
    <t>Clinical Outcomes in Routine Evaluation – Outcome Measure (CORE-OM)</t>
  </si>
  <si>
    <t>Depression, anxiety and phobias</t>
  </si>
  <si>
    <t>Deliberate self harm</t>
  </si>
  <si>
    <t>Depression and/or anxiety</t>
  </si>
  <si>
    <t>Depression or anxiety</t>
  </si>
  <si>
    <t>286 patients</t>
  </si>
  <si>
    <t>475 patients</t>
  </si>
  <si>
    <t>394 patients</t>
  </si>
  <si>
    <t>213 patients</t>
  </si>
  <si>
    <t>Methods presented in Chapter 4. Coefficients not reported in the monograph</t>
  </si>
  <si>
    <t>Mapping presented in Chapter 4; coefficients given in Appendix 3</t>
  </si>
  <si>
    <t>{Chen, 2015 #407}</t>
  </si>
  <si>
    <t>{Coca Perraillon, 2015 #409}</t>
  </si>
  <si>
    <t>Finite mixture models</t>
  </si>
  <si>
    <t>General population, type 2 diabetes, stroke</t>
  </si>
  <si>
    <t>{Wailoo, 2015 #419}</t>
  </si>
  <si>
    <t>{Mihalopoulos, 2014 #445}</t>
  </si>
  <si>
    <t>{Ara, 2014 #467}</t>
  </si>
  <si>
    <t>{Cheung, 2014 #462}</t>
  </si>
  <si>
    <t>{Boland, 2015 #434}</t>
  </si>
  <si>
    <t>{Acaster, 2015 #437}</t>
  </si>
  <si>
    <t>Added August 2015</t>
  </si>
  <si>
    <t>Ankylosing spondylitis</t>
  </si>
  <si>
    <t>Bespoke mixture, Generalized Ordered probit</t>
  </si>
  <si>
    <t>Hernandez et al. 2013a; Hernandez et al, 2013b</t>
  </si>
  <si>
    <t>Acaster, S., Pinder, B., Mukuria, C., &amp; Copans, A. (2015). Mapping the EQ-5D index from the cystic fibrosis questionnaire-revised using multiple modelling approaches. Health Qual Life Outcomes, 13, 33.</t>
  </si>
  <si>
    <t>Wailoo, A., Hernandez, M., Philips, C., Brophy, S., &amp; Siebert, S. (2015). Modeling Health State Utility Values in Aukylosing Spondylitis: Comparisons of Direct and Indirect Methods. Value Health, 18(4), 425-431.</t>
  </si>
  <si>
    <t>Cystic Fibrosis Questionnaire-Revised (CFQ-R)</t>
  </si>
  <si>
    <t>Cystic fibrosis</t>
  </si>
  <si>
    <t>Boland, M. R., van Boven, J. F., Kocks, J. W., van der Molen, T., Goossens, L. M., Chavannes, N. H., &amp; Rutten-van Molken, M. P. (2015). Mapping the clinical chronic obstructive pulmonary disease questionnaire onto generic preference-based EQ-5D values. Value Health, 18(2), 299-307.</t>
  </si>
  <si>
    <t xml:space="preserve">Clinical Chronic Obstructive Pulmonary Disease Questionnaire (CCQ) </t>
  </si>
  <si>
    <t>Used EQ-5D Dutch tariff but also used US and UK tariff for sensitivity analysis</t>
  </si>
  <si>
    <t>Cheung, Y. B., Luo, N., Ng, R., &amp; Lee, C. F. (2014). Mapping the functional assessment of cancer therapy-breast (FACT-B) to the 5-level EuroQoL Group's 5-dimension questionnaire (EQ-5D-5L) utility index in a multi-ethnic Asian population. Health Qual Life Outcomes, 12, 180</t>
  </si>
  <si>
    <t xml:space="preserve">CLAD </t>
  </si>
  <si>
    <t>Khan, I., &amp; Morris, S. (2014). A non-linear beta-binomial regression model for mapping EORTC QLQ- C30 to the EQ-5D-3L in lung cancer patients: a comparison with existing approaches. Health Qual Life Outcomes, 12, 163.</t>
  </si>
  <si>
    <t>{Khan, 2014 #456}</t>
  </si>
  <si>
    <t xml:space="preserve">Non small cell lung cancer </t>
  </si>
  <si>
    <t>Diels, J., Hamberg, P., Ford, D., Price, P. W., Spencer, M., &amp; Dass, R. N. (2015). Mapping FACT-P to EQ-5D in a large cross-sectional study of metastatic castration-resistant prostate cancer patients. Qual Life Res, 24(3), 591-598.</t>
  </si>
  <si>
    <t>{Diels, 2015 #429}</t>
  </si>
  <si>
    <t>Median regression</t>
  </si>
  <si>
    <t>Used multi-national European  data</t>
  </si>
  <si>
    <t>Mihalopoulos, C., Chen, G., Iezzi, A., Khan, M. A., &amp; Richardson, J. (2014). Assessing outcomes for cost-utility analysis in depression: comparison of five multi-attribute utility instruments with two depression-specific outcome measures. Br J Psychiatry, 205(5), 390-397.</t>
  </si>
  <si>
    <t xml:space="preserve">EQ-5D-5L and mapping between EQ-5D-3L UK tariff was used. Multi country sample. </t>
  </si>
  <si>
    <t xml:space="preserve">Depression Anxiety Stress Scale (DASS-21) and Kessler Psychological Distress Scale (K10) </t>
  </si>
  <si>
    <t>Depression</t>
  </si>
  <si>
    <t xml:space="preserve">Roland Morris Questionnaire (RMQ) </t>
  </si>
  <si>
    <t>Low back pain</t>
  </si>
  <si>
    <t xml:space="preserve">Tool to estimate predicted utilities available at: http://www.herc.ox.ac.uk/downloads/supp_pub/sf12eq5d. Early version presented at HESG {Gray, 2004 #251}. Validated by {Poole, 2009 #9}, {Gabbe, 2015 #405},  {Rowen, 2009 #12} and  {Ayis, 2015 #406} </t>
  </si>
  <si>
    <t>{Malottki, 2011 #468}</t>
  </si>
  <si>
    <t>{Hurst, 1997 #469}</t>
  </si>
  <si>
    <t>Hurst, N. P., Kind, P., Ruta, D., Hunter, M., &amp; Stubbings, A. (1997). Measuring health-related quality of life in rheumatoid arthritis: validity, responsiveness and reliability of EuroQol (EQ-5D). Br J Rheumatol, 36(5), 551-559.</t>
  </si>
  <si>
    <t>Health Assessment Questionnaire (HAQ), pain visual acuity, ACR disease activity and clinical measures</t>
  </si>
  <si>
    <t>Malottki, K., Barton, P., Tsourapas, A., Uthman, A. O., Liu, Z., Routh, K., Connock, M., Jobanputra, P., Moore, D., Fry-Smith, A., &amp; Chen, Y. F. (2011). Adalimumab, etanercept, infliximab, rituximab and abatacept for the treatment of rheumatoid arthritis after the failure of a tumour necrosis factor inhibitor: a systematic review and economic evaluation. Health Technol Assess, 15(14), 1-278.</t>
  </si>
  <si>
    <t>See pages 156 and 272 for details. Re-analyses the same dataset as {Hurst, 1997 #469}.</t>
  </si>
  <si>
    <t>See pages 156 and 272 for details. Re-analyses the same dataset as Hurst, 1997 Br J Rheumatol, 36(5), 551-559.</t>
  </si>
  <si>
    <t>{Lindgren, 2009 #470}</t>
  </si>
  <si>
    <t>Health Assessment Questionnaire (HAQ) and Disease Activity Score (DAS28)</t>
  </si>
  <si>
    <t>Lindgren, P., Geborek, P., &amp; Kobelt, G. (2009). Modeling the cost-effectiveness of treatment of rheumatoid arthritis with rituximab using registry data from Southern Sweden. Int J Technol Assess Health Care, 25(2), 181-189.</t>
  </si>
  <si>
    <t>{Kent, 2015 #423}</t>
  </si>
  <si>
    <t>{Marra, 2007 #473}</t>
  </si>
  <si>
    <t>Macular Degeneration Quality of Life (MacDQoL)</t>
  </si>
  <si>
    <t>Macular degeneration</t>
  </si>
  <si>
    <t>Chen, G., Iezzi, A., McKie, J., Khan, M. A., &amp; Richardson, J. (2015). Diabetes and quality of life: Comparing results from utility instruments and Diabetes-39. Diabetes Res Clin Pract, 109, 326-333.</t>
  </si>
  <si>
    <t>Diabetes-39 (D-39)</t>
  </si>
  <si>
    <t>Diabetes and general public</t>
  </si>
  <si>
    <t>Chen, G., McKie, J., Khan, M. A., &amp; Richardson, J. R. (2015). Deriving health utilities from the MacNew Heart Disease Quality of Life Questionnaire. Eur J Cardiovasc Nurs, 14(5), 405-415.</t>
  </si>
  <si>
    <t>geometric mean squares (GMS); MM-estimator</t>
  </si>
  <si>
    <t>External validation reported within the same paper</t>
  </si>
  <si>
    <t>2 part beta regression</t>
  </si>
  <si>
    <t>finite mixture models, mixing either linear regression or beta regression</t>
  </si>
  <si>
    <t>Earlier versions of this work were presented at the 14th Biennial European Meeting of the Society for Medical Decision Making, Oslo, Norway, June 10-12 and at the 18th International Conference of Parkinson’s Disease and Movement Disorders, Stockholm, June 2014.</t>
  </si>
  <si>
    <t>Added July 2013; Updated August 2015</t>
  </si>
  <si>
    <t>Updated August 2015</t>
  </si>
  <si>
    <t>Previously presented as Leeds Institute of Health Sciences Working Paper Number WP13_08. medhealth.leeds.ac.uk/download/343/auhe_wp13_08 {Kharroubi, 2013 #397}</t>
  </si>
  <si>
    <t>Kharroubi, S. A., Edlin, R., Meads, D., Browne, C., Brown, J., &amp; McCabe, C. (2015). Use of Bayesian Markov chain Monte Carlo methods to estimate EQ-5D utility scores from EORTC QLQ data in myeloma for use in cost-effectiveness analysis. Med Decis Making, 35(3), 351-360.</t>
  </si>
  <si>
    <t>{Kharroubi, 2015 #422}</t>
  </si>
  <si>
    <t>Marra, C. A., Marion, S. A., Guh, D. P., Najafzadeh, M., Wolfe, F., Esdaile, J. M., Clarke, A. E., Gignac, M. A., &amp; Anis, A. H. (2007). Not all "quality-adjusted life years" are equal. J Clin Epidemiol, 60(6), 616-624.</t>
  </si>
  <si>
    <t>Pennington et al {Pennington, 2014 #443} compare performance against different mapping algorithms and assess impact on an economic model.</t>
  </si>
  <si>
    <t>Pennington et al (2014, Value Health, 17(8), 762-771) compare performance against different mapping algorithms and assess impact on an economic model.</t>
  </si>
  <si>
    <t>Health assessment Questionnaire (HAQ)</t>
  </si>
  <si>
    <t>{Barton, 2004 #481}</t>
  </si>
  <si>
    <t>Barton, P., Jobanputra, P., Wilson, J., Bryan, S., &amp; Burls, A. (2004). The use of modelling to evaluate new drugs for patients with a chronic condition: the case of antibodies against tumour necrosis factor in rheumatoid arthritis. Health Technol Assess, 8(11), iii, 1-91.</t>
  </si>
  <si>
    <t>Mapping described on page 22-3. Uses the same dataset as {Hurst, 1997 #469}. Pennington et al {Pennington, 2014 #443} compare performance against different mapping algorithms and assess impact on an economic model. Cited in {Drummond, 2005 #476}{Pennington, 2014 #443}.</t>
  </si>
  <si>
    <t>Mapping described on page 22-3. Uses the same dataset as Hurst 1997 (Br J Rheumatol, 36, 551-559). Pennington et al (2014, Value Health, 17, 762-771) compare performance against different mapping algorithms and assess impact on an economic model.</t>
  </si>
  <si>
    <t>Pennington et al (2014, Value Health, 17, 762-771) compare performance against different mapping algorithms and assess impact on an economic model.</t>
  </si>
  <si>
    <t>Kobelt, G., Jonsson, L., Lindgren, P., Young, A., &amp; Eberhardt, K. (2002). Modeling the progression of rheumatoid arthritis: a two-country model to estimate costs and consequences of rheumatoid arthritis. Arthritis Rheum, 46(9), 2310-2319. Kobelt, G., Lindgren, P., Lindroth, Y., Jacobson, L., &amp; Eberhardt, K. (2005). Modelling the effect of function and disease activity on costs and quality of life in rheumatoid arthritis. Rheumatology (Oxford), 44(9), 1169-1175. Kobelt, G., Lindgren, P., Singh, A., &amp; Klareskog, L. (2005). Cost effectiveness of etanercept (Enbrel) in combination with methotrexate in the treatment of active rheumatoid arthritis based on the TEMPO trial. Ann Rheum Dis, 64(8), 1174-1179.</t>
  </si>
  <si>
    <t>{Kobelt, 2002 #478}{Kobelt, 2005 #471;Kobelt, 2005 #477}</t>
  </si>
  <si>
    <t>{Vera-Llonch, 2008 #479;Vera-Llonch, 2008 #480}</t>
  </si>
  <si>
    <t>Vera-Llonch, M., Massarotti, E., Wolfe, F., Shadick, N., Westhovens, R., Sofrygin, O., Maclean, R., Li, T., &amp; Oster, G. (2008). Cost-effectiveness of abatacept in patients with moderately to severely active rheumatoid arthritis and inadequate response to tumor necrosis factor-alpha antagonists. J Rheumatol, 35(9), 1745-1753.  Vera-Llonch, M., Massarotti, E., Wolfe, F., Shadick, N., Westhovens, R., Sofrygin, O., Maclean, R., Yuan, Y., &amp; Oster, G. (2008). Cost-effectiveness of abatacept in patients with moderately to severely active rheumatoid arthritis and inadequate response to methotrexate. Rheumatology (Oxford), 47(4), 535-541.</t>
  </si>
  <si>
    <t>~19,000</t>
  </si>
  <si>
    <t>Unclear: Appears to be sample means for each group</t>
  </si>
  <si>
    <t>Ota, H., Tanno, M., Tanaka, H., Kobayashi, M., &amp; Yoshino, S. (2003). Correlation between the health assessment questionnaire (HAQ) and utility value in rheumatoid arthritis patients. Presented at the ISPOR first Asia-Pacific conference September 1-3; Kobe, Japan. Tanno, M., Nakamura, I., Ito, K., Tanaka, H., Ohta, H., Kobayashi, M., Tachihara, A., Nagashima, M., Yoshino, S., &amp; Nakajima, A. (2006). Modeling and cost-effectiveness analysis of etanercept in adults with rheumatoid arthritis in Japan: a preliminary analysis. Mod Rheumatol, 16(2), 77-84.</t>
  </si>
  <si>
    <t>{Ota, 2003 #482}{Tanno, 2006 #475}</t>
  </si>
  <si>
    <t>Not stated in Tanno paper</t>
  </si>
  <si>
    <t>{Hawthorne, 2000 #483}</t>
  </si>
  <si>
    <t>Hawthorne, G., Buchbinder, R., &amp; Defina, J. (2000). Functional status and health-related quality of life assessment in patients with rheumatoid arthritis. Centre for Health Program Evaluation, working paper 116.</t>
  </si>
  <si>
    <t>Coefficients shown in Figure 1. Pennington et al (2014, Value Health, 17, 762-771) compare performance against different mapping algorithms and assess impact on an economic model.</t>
  </si>
  <si>
    <t>{Standfield, 2010 #484}</t>
  </si>
  <si>
    <t>Standfield, L., Norris, S., Harvey, C., Elliot, L., Riordan, J., Hall, S., Day, R., Nash, P., Thirunavukkarasu, K., Robertson, J., &amp; Palmer, T. (2010). Relationship between rheumatoid arthritis disease severity, health-related utility, and resource use in Australian patients: A cross-sectional, multicenter study. Clin Ther, 32(7), 1329-1342.</t>
  </si>
  <si>
    <t>Ara, R., Kearns, B., vanHout, B. A., &amp; Brazier, J. E. (2014). Predicting preference-based utility values using partial proportional odds models. BMC Res Notes, 7, 438.</t>
  </si>
  <si>
    <t>General health, acute sickness and demographic variables</t>
  </si>
  <si>
    <t>Diabetes</t>
  </si>
  <si>
    <t>Mental health conditions</t>
  </si>
  <si>
    <t>Respiratory problems</t>
  </si>
  <si>
    <t>Musculoskeletal conditions</t>
  </si>
  <si>
    <t>Models for musculoskeletal conditions are shown in the text; models for other conditions are shown in the appendix. Models for nervous system conditions were estimated but not shown in the paper.</t>
  </si>
  <si>
    <t>Added July 2014</t>
  </si>
  <si>
    <t>Tool to estimate predicted utilities available at: http://www.herc.ox.ac.uk/downloads/supp_pub/sf12eq5d. Early version (including two-part model) presented at HESG. Validated by Poole et al (2009, Br J Dermatol. 161, 1335-40), Gabbe et al (2015 Popul Health Metr. 13, 14) and Rowen et al (2009, Health Qual Life Outcomes. 7, 27); Ayis (2015 BMJ Open, 5(6), e007101).</t>
  </si>
  <si>
    <t>Kim, S. H., Kim, S. O., Lee, S. I., &amp; Jo, M. W. (2014). Deriving a mapping algorithm for converting SF-36 scores to EQ-5D utility score in a Korean population. Health Qual Life Outcomes, 12, 145.</t>
  </si>
  <si>
    <t>Added June 2014; Updated August 2015</t>
  </si>
  <si>
    <t>{Chan, 2015 #512}</t>
  </si>
  <si>
    <t>{Richardson, 2014 #394}{Richardson, 2012 #332;Richardson, 2012 #338;Richardson, 2012 #339;Richardson, 2012 #340;Richardson, 2012 #341;Richardson, 2013 #342}{Chen, 2016 #491}</t>
  </si>
  <si>
    <t>Mukuria, C., Brazier, J., Barkham, M., Connell, J., Hardy, G., Hutten, R., Saxon, D., Dent-Brown, K., &amp; Parry, G. (2013). Cost-effectiveness of an improving access to psychological therapies service. Br J Psychiatry, 202(3), 220-227.</t>
  </si>
  <si>
    <t>{Mukuria, 2013 #510}</t>
  </si>
  <si>
    <t>Inpatients and outpatients with a range of conditions</t>
  </si>
  <si>
    <t>Added May 2016</t>
  </si>
  <si>
    <t>Longworth, L., Yang, Y., Young, T., Mulhern, B., Hernandez Alava, M., Mukuria, C., Rowen, D., Tosh, J., Tsuchiya, A., Evans, P., Devianee Keetharuth, A., &amp; Brazier, J. (2014). Use of generic and condition-specific measures of health-related quality of life in NICE decision-making: a systematic review, statistical modelling and survey. Health Technol Assess, 18(9), 1-224. and Young, T. A., Mukuria, C., Rowen, D., Brazier, J. E., &amp; Longworth, L. (2015). Mapping Functions in Health-Related Quality of Life: Mapping From Two Cancer-Specific Health-Related Quality-of-Life Instruments to EQ-5D-3L. Med Decis Making, 35(7), 912-926.</t>
  </si>
  <si>
    <t>Also presented at the 8th International Conference on Head and Neck Cancer and the International Health Economics Association (iHEA) 11th World Congress</t>
  </si>
  <si>
    <t>{Siani, 2013 #352} Previously presented at iHEA in 2011 {Siani, 2011 #140}</t>
  </si>
  <si>
    <t>Siani, C., de Peretti, C., Millier, A., Boyer, L., &amp; Toumi, M. (2016). Predictive models to estimate utility from clinical questionnaires in schizophrenia: findings from EuroSC. Qual Life Res, 25(4), 925-934.</t>
  </si>
  <si>
    <t>Positive and negative syndrome scale (PANSS), Calgary Depression Scale for Schizophrenia (CDSS)</t>
  </si>
  <si>
    <t>linear random effects model</t>
  </si>
  <si>
    <t>External validation by {Rowen, 2012 #302}{Doble, 2014 #395;Doble, 2016 #492}</t>
  </si>
  <si>
    <t>External validation by {Rowen, 2012 #302}{Crott, 2014 #371}{Doble, 2014 #395;Doble, 2016 #492}</t>
  </si>
  <si>
    <t>{Crott, 2014 #371}{Doble, 2014 #395;Doble, 2016 #492}</t>
  </si>
  <si>
    <t>Externally validated by {Crott, 2013 #214} and {Rowen, 2012 #302}{Crott, 2014 #371}{Doble, 2014 #395;Doble, 2016 #492}</t>
  </si>
  <si>
    <t>{Doble, 2016 #492}</t>
  </si>
  <si>
    <t>EORTC QLQ-C30</t>
  </si>
  <si>
    <t>(separate models for patients with high and low scores)</t>
  </si>
  <si>
    <t>{Kim, 2016 #500}</t>
  </si>
  <si>
    <t>Kim, H. L., Kim, D., Jang, E. J., Lee, M. Y., Song, H. J., Park, S. Y., Cho, S. K., Sung, Y. K., Choi, C. B., Won, S., Bang, S. Y., Cha, H. S., Choe, J. Y., Chung, W. T., Hong, S. J., Jun, J. B., Kim, J., Kim, S. K., Kim, T. H., Kim, T. J., Koh, E., Lee, H., Lee, H. S., Lee, J., Lee, S. S., Lee, S. W., Park, S. H., Shim, S. C., Yoo, D. H., Yoon, B. Y., Bae, S. C., &amp; Lee, E. K. (2016). Mapping health assessment questionnaire disability index (HAQ-DI) score, pain visual analog scale (VAS), and disease activity score in 28 joints (DAS28) onto the EuroQol-5D (EQ-5D) utility score with the KORean Observational study Network for Arthritis (KORONA) registry data. Rheumatol Int, 36(4), 505-513.</t>
  </si>
  <si>
    <t>Health Assessment Questionnaire Disability Index (HAQ-DI) and Disease Activity Score (DAS28)</t>
  </si>
  <si>
    <t>Health Assessment Questionnaire Disability Index (HAQ-DI) and visual analogue scale (VAS)</t>
  </si>
  <si>
    <t>Health Assessment Questionnaire Disability Index (HAQ-DI) and Disease Activity Score (DAS28) and visual analogue scale (VAS)</t>
  </si>
  <si>
    <t>{Chavez, 2016 #490}</t>
  </si>
  <si>
    <t>{Freemantle, 2015 #493}</t>
  </si>
  <si>
    <t>{Khan, 2016 #499}</t>
  </si>
  <si>
    <t>St George's Respiratory Questionnaire (SGRQ)</t>
  </si>
  <si>
    <t>Idiopathic Pulmonary Fibrosis (IPF)</t>
  </si>
  <si>
    <t>Quantile regression models for development of scale-dependent exchange rates</t>
  </si>
  <si>
    <t>Mixture models; Restricted cubic splines fitted for examining non-linearity</t>
  </si>
  <si>
    <t>Chavez, L. J. Bradley, K. Tefft, N. Liu, C. F. Hebert, P. Devine, B. 2016. Preference weights for the spectrum of alcohol use in the U.S. Population. Drug and Alcohol Dependence. 161; 206-213</t>
  </si>
  <si>
    <t>AUDIT-C Scores</t>
  </si>
  <si>
    <t>Alcohol Use</t>
  </si>
  <si>
    <t>Method of recycled predictions applied to obtain average adjusted mean preference weights</t>
  </si>
  <si>
    <t>Longworth, Round, Lin</t>
  </si>
  <si>
    <t>English and Chinse version of FACT-B v4 were used. Experimental English and Chinese version of EQ-5D-5L was used, and utility obtained by mapping from EQ-5D-3L utilities (Japanese and UK tariff).</t>
  </si>
  <si>
    <t>Brazier, Mortimer, Round</t>
  </si>
  <si>
    <t>Brazier, Mortimer, Round, Chuang 2012</t>
  </si>
  <si>
    <t xml:space="preserve">Freemantle, N. Wilson, A. Fisher, M. (2015). Mapping The St George's Respiratory Questionnaire To The EuroQoL 5 Dimensions: A Study In Patients With Idiopathic Pulmonary Fibrosis. Value in Health. 18 (7). A503 </t>
  </si>
  <si>
    <t>Longworth, Lin</t>
  </si>
  <si>
    <t>Brazier, Mortimer, Longworth, Round, Chuang 2012</t>
  </si>
  <si>
    <t>good justification for not adding in lots of extraneous variables that may not be available in other applications</t>
  </si>
  <si>
    <t>Brazier, Mortimer, longworth</t>
  </si>
  <si>
    <t>Brazier, Mortimer, longworth, Round, Lin</t>
  </si>
  <si>
    <t>Informed NICE appraisal TA 211 {Pennant, 2011 #354}</t>
  </si>
  <si>
    <t>Informed NICE appraisal TA 211 (Pennant, 2011. Health Technol Assess, 15 Suppl 1, 43-50 and http://www.nice.org.uk/nicemedia/live/12263/50029/50029.pdf)</t>
  </si>
  <si>
    <t>Multi-instrument Comparison Study: sample encompasses that of several other studies (e.g. those by Chen et al).  Chen 2015 gives coefficients for mapping between EQ-5D-5L, SF-6D, HUI3, 15D, QWB and AQoL-8D for the combined multinational sample and explores additional model specifications. The working papers by Richardson et al present results for individual countries and use only GMS, but also explore relationships between AQoL-4D, Personal Wellbeing Index and Satisfaction with Life Survey. This work was also presented at the 2013 iHEA conference. Algorithms were estimated and are available for separately for each of the six countries (Australia, UK, USA, Canada, Norway and Germany) and were estimated for a public sample as well as a total population. However, not all instruments were explored for Norway. Within each of the reports by Richardson et al, coefficients mapping between utility instruments are shown in Figure 5.1 (general public sample) and Figure 5.2 (total sample). Coefficients for Personal Well-being Index and Satisfaction with Life Survey are shown in Table 6.6. Slope coefficients (but not constant terms) are also available to map from SF-36 to each utility instruments.</t>
  </si>
  <si>
    <t>Brazier, Mortimer, longworth, Round</t>
  </si>
  <si>
    <t>{Dixon, 2016 #513}</t>
  </si>
  <si>
    <t>{Edlin, 2002 #202}</t>
  </si>
  <si>
    <t>Khan, K. A., Petrou, S., Rivero-Arias, O., Walters, S. J., &amp; Boyle, S. E. (2014). Mapping EQ-5D Utility Scores from the PedsQL Generic Core Scales. Pharmacoeconomics, 32(7), 693-706.</t>
  </si>
  <si>
    <t>{Khan, 2014 #454}</t>
  </si>
  <si>
    <t>{Kim, 2014 #453}</t>
  </si>
  <si>
    <t>{Le, 2014 #450}</t>
  </si>
  <si>
    <t>{Longworth, 2014 #446}{Young, 2015 #509}</t>
  </si>
  <si>
    <t>{Oddershede, 2014 #444}</t>
  </si>
  <si>
    <t>{Proskorovsky, 2014 #442}</t>
  </si>
  <si>
    <t>Rundell, S. D., Bresnahan, B. W., Heagerty, P. J., Comstock, B. A., Friedly, J. L., Jarvik, J. G., &amp; Sullivan, S. D. (2014). Mapping a Patient-Reported Functional Outcome Measure to a Utility Measure for Comparative Effectiveness and Economic Evaluations in Older Adults with Low Back Pain. Med Decis Making, 34(7), 873-883.</t>
  </si>
  <si>
    <t>{Rundell, 2014 #441}</t>
  </si>
  <si>
    <t>{Skaltsa, 2014 #440}</t>
  </si>
  <si>
    <t xml:space="preserve">Externally validated by Luo, N., Cheung, Y. B., Ng, R., &amp; Lee, C. F. (2015). Health Qual Life Outcomes, 13, 166.
</t>
  </si>
  <si>
    <t>Externally validated by {Luo, 2015 #501}</t>
  </si>
  <si>
    <t>Ruiz, M. A., Gutierrez, L. L., Monroy, M., &amp; Rejas, J. (2016). Mapping of the OAB-SF Questionnaire onto EQ-5D in Spanish Patients with Overactive Bladder. Clin Drug Investig, 36(4), 267-279.</t>
  </si>
  <si>
    <t>{Ruiz, 2016 #504}</t>
  </si>
  <si>
    <t>Overactive Bladder Questionnaire 5-dimensional health classification system (OAB-5D)</t>
  </si>
  <si>
    <t>The OAB-5D is derived from the Overactive Bladder questionnaire-Short Form (OABq-SF) and Overactive Bladder Symptom and Health-Related Quality of Life Questionnaire (OAB-q)</t>
  </si>
  <si>
    <t>Externally validated by Sidovar, M. F., Limone, B. L., &amp; Coleman, C. I. (2016). Patient Relat Outcome Meas, 7, 13-18. Cost utility analysis results of this algorithm and that by Hawton, et al 2011 are compared in Limone, B. L., Sidovar, M. F., &amp; Coleman, C. I. (2013). Health Qual Life Outcomes, 11(1), 105.</t>
  </si>
  <si>
    <t>Externally validated by {Sidovar, 2016 #507}. Cost utility analysis results of this algorithm and that by {Hawton, 2011 #222} are compared in {Limone, 2013 #326}</t>
  </si>
  <si>
    <t>{Nair, 2016 #503}</t>
  </si>
  <si>
    <t>Nair, S. C. Welsing, P. M. Marijnissen, A. K. Sijtsma, P. Bijlsma, J. W. van Laar, J. M. Lafeber, F. P. de Wit, G. A. 2016. Does disease activity add to functional disability in estimation of utility for rheumatoid arthritis patients on biologic treatment? Rheumatology, 55(1),  94-102.</t>
  </si>
  <si>
    <t>Previously published as Siani, C., De Peretti, C., Millier, A., Boyer, L., &amp; Toumi, M. (2013). Predictive models for utility from positive and negative syndrome scale clinical questionnaires for schizophrenia in the United Kingdom, France and Germany. Discussion paper from the Laboratoire de Sciences Actuarielle et Financiere   Retrieved 19th July 2013, from http://docs.isfa.fr/labo/2013.10.pdf. Response mapping algorithms are presented only in the discussion paper. Previously presented at iHEA in 2011</t>
  </si>
  <si>
    <t>{Rivero-Arias, 2013 #360}{Rivero-Arias, 2010 #514}</t>
  </si>
  <si>
    <r>
      <rPr>
        <b/>
        <sz val="9"/>
        <rFont val="Arial"/>
        <family val="2"/>
      </rPr>
      <t xml:space="preserve">Other abbreviations: </t>
    </r>
    <r>
      <rPr>
        <sz val="9"/>
        <rFont val="Arial"/>
        <family val="2"/>
      </rPr>
      <t>HESG, Health Economists' Study Group (conference); HUI*, Health Utilities Index (fhs.mcmaster.ca/hug); iHEA, International health economics Association.</t>
    </r>
  </si>
  <si>
    <r>
      <rPr>
        <b/>
        <sz val="9"/>
        <rFont val="Arial"/>
        <family val="2"/>
      </rPr>
      <t xml:space="preserve">Disclaimer: </t>
    </r>
    <r>
      <rPr>
        <sz val="9"/>
        <rFont val="Arial"/>
        <family val="2"/>
      </rPr>
      <t>While we have made every effort to ensure that the information included here is accurate and that all published mapping studies are included, neither we nor HERC accept responsibility for any errors, omissions, inaccuracies or any consequences arising from the use of this database. If you identify an error in the information presented here, or if you know of a study that we have not yet included, please contact us at helen.dakin@dph.ox.ac.uk, richeal.burns@dph.ox.ac.uk or yaling.yang@phc.ox.ac.uk so that we can correct this. We have not undertaken any assessment of the quality of the mapping studies in this database. Users who wish to use any given mapping study should consult the full text of the relevant paper to assess study quality and relevance of the algorithm to their decision problem (e.g. using the MAPS statement, Pharmacoeconomics. 2015;33(10):993-1011).</t>
    </r>
  </si>
  <si>
    <t>Kent, S., Gray, A., Schlackow, I., Jenkinson, C., &amp; McIntosh, E. (2015). Mapping from the Parkinson's Disease Questionnaire PDQ-39 to the Generic EuroQol EQ-5D-3L: The Value of Mixture Models. Med Decis Making 35(7):902-11.</t>
  </si>
  <si>
    <t>General public, arthritis, asthma, cancer, depression, diabetes, hearing, heart</t>
  </si>
  <si>
    <t>Sample overlaps with that of Richardson {Richardson, 2014 #394}{Richardson, 2012 #332;Richardson, 2012 #338;Richardson, 2012 #339;Richardson, 2012 #340;Richardson, 2012 #341;Richardson, 2013 #342}{Chen, 2016 #491}</t>
  </si>
  <si>
    <t>Sample overlaps with that of Richardson (2014) Patient, 7(1), 85-96; (2012) MIC Papers 2-7; Chen (2016) Med Decis Making. 36(2): 160-175.</t>
  </si>
  <si>
    <t>Coca Perraillon, M., Shih, Y. C., &amp; Thisted, R. A. (2015). Predicting the EQ-5D-3L Preference Index from the SF-12 Health Survey in a National US Sample: A Finite Mixture Approach. Med Decis Making, 35(7), 888-901.</t>
  </si>
  <si>
    <t>{Grochtdreis, 2016 #525}</t>
  </si>
  <si>
    <t>{Hatswell, 2016 #527}</t>
  </si>
  <si>
    <t>{Hoyle, 2016 #528}</t>
  </si>
  <si>
    <t>{Kaambwa, 2017 #529}</t>
  </si>
  <si>
    <t>{Lee, 2015 #595}</t>
  </si>
  <si>
    <t>{Lindkvist, 2016 #533}</t>
  </si>
  <si>
    <t>{Mlcoch, 2016 #536}</t>
  </si>
  <si>
    <t>{Wailoo, 2014 #636}</t>
  </si>
  <si>
    <t>Wailoo, A., Hernandez Alava, M., &amp; Escobar Martinez, A. (2014). Modelling the relationship between the WOMAC Osteoarthritis Index and EQ-5D. Health Qual Life Outcomes, 12, 37.</t>
  </si>
  <si>
    <t>Externally validated by {Kiadaliri, 2016 #531}.</t>
  </si>
  <si>
    <t>Externally validated by Kiadaliri and Englund (2016, Health and quality of life outcomes, 14, 141).</t>
  </si>
  <si>
    <t>Externally validated by Kiadaliri and Englund (2016, Health and quality of life outcomes, 14, 141). Calculator predicting utilities is available at: http://hqlo.biomedcentral.com/articles/10.1186/1477-7525-12-37</t>
  </si>
  <si>
    <t>Externally validated by {Kiadaliri, 2016 #531}. Calculator predicting utilities is available at: http://hqlo.biomedcentral.com/articles/10.1186/1477-7525-12-37</t>
  </si>
  <si>
    <t>Early version presented at HESG {Barton, 2008 #250}. Externally validated by {Kiadaliri, 2016 #531}.</t>
  </si>
  <si>
    <t>Early version presented at HESG. Externally validated by Kiadaliri and Englund (2016, Health and quality of life outcomes, 14, 141).</t>
  </si>
  <si>
    <t>generalized additive model, beta regression model, finite mixture model, fractional logit</t>
  </si>
  <si>
    <t>Presented at HESG in January 2013, which included the fractional logit model omitted from the final paper</t>
  </si>
  <si>
    <t>Presented at HESG in January 2013 {Madan, 2013 #248}, which included the fractional logit model omitted from the final paper</t>
  </si>
  <si>
    <t>Grochtdreis, T., Brettschneider, C., Hajek, A., Schierz, K., Hoyer, J., &amp; Koenig, H.-H. (2016). Mapping the Beck Depression Inventory to the EQ-5D-3L in Patients with Depressive Disorders. The Journal of Mental Health Policy and Economics, 19, 79-89.</t>
  </si>
  <si>
    <t>Beck Depression Inventory (BDI)</t>
  </si>
  <si>
    <t xml:space="preserve">Rivero-Arias, O., Gray, A., &amp; Ramos-Goñi, J. M. (2010). Estimating the association between SF-12 responses to Eq-5D utility values using a response mapping and a parameter uncertainty approach. Value in Health, 13, A248. Presented at Warwick Medical School, University of Warwick, September 2012 and at the Centre for Research in Health and Economics (CRES), October 2012, Barcelona. Coefficients available from the authors on request. </t>
  </si>
  <si>
    <t>{Khan, 2014 #455}{Madan, 2017 #534}</t>
  </si>
  <si>
    <t>Khan, K. A., Madan, J., Petrou, S., &amp; Lamb, S. E. (2014). Mapping between the Roland Morris Questionnaire and generic preference-based measures. Value Health, 17(6), 686-695. Madan, J., Khan, K. A., Petrou, S., &amp; Lamb, S. E. (2017). Can Mapping Algorithms Based on Raw Scores Overestimate QALYs Gained by Treatment? A Comparison of Mappings Between the Roland-Morris Disability Questionnaire and the EQ-5D-3L Based on Raw and Differenced Score Data. PharmacoEconomics.</t>
  </si>
  <si>
    <t>limited dependent variable mixture model (LDVMM); beta binomial model</t>
  </si>
  <si>
    <t>quadratic mixed effects model, quantile fixed effects model, mixed effects beta binomial model</t>
  </si>
  <si>
    <t>Linear random effects</t>
  </si>
  <si>
    <t>Khan, I. Morris, S. Pashayan, N. Matata, B. Bashir, Z. Maguirre, J. 2016. Comparing the mapping between EQ-5D-5L, EQ-5D-3L and the EORTC-QLQ-C30 in non-small cell lung cancer patients. Health and Quality of Life Outcomes. 14(1):60.</t>
  </si>
  <si>
    <t>MM-estimator</t>
  </si>
  <si>
    <t>Added January 2017. Helen</t>
  </si>
  <si>
    <t>Richardson, J., Iezzi, A., Khan, M. A., &amp; Maxwell, A. (2014). Validity and Reliability of the Assessment of Quality of Life (AQoL)-8D Multi-Attribute Utility Instrument. Patient, 7(1), 85-96; and Richardson, J., Iezzi, A., Khan, M., &amp; Maxwell, A. (2012). Cross-national comparison of twelve quality of life instruments, MIC Papers 2-7. Monash Centre for Health Economics Research Papers 78, 80-83 and 85. Available at: http://www.aqol.com.au/index.php/research-papers. Chen, G., Khan, M. A., Iezzi, A., Ratcliffe, J., &amp; Richardson, J. (2016). Mapping between 6 Multiattribute Utility Instruments. Med Decis Making. 36(2): 160-175.</t>
  </si>
  <si>
    <t>External validation by: Rowen, D et al. (2012). Value Health. 15, 1059-68; Versteegh et al. Health and Quality of Life Outcomes 2010, 8:141; Crott, R. (2014) Expert Rev Pharmacoecon Outcomes Res 1-8; and Doble, B., &amp; Lorgelly, P. (2016). Qual Life Res, 25(4), 891-911; Marriott, E-R et al. (2017). Journal of Medical Economics, 20, 193-199.</t>
  </si>
  <si>
    <t>External validation by: Rowen, D et al. (2012). Value Health. 15, 1059-68; Crott, R. (2014) Expert Rev Pharmacoecon Outcomes Res 1-8; and Doble, B., &amp; Lorgelly, P. (2016). Qual Life Res, 25(4), 891-911; Marriott, E-R et al. (2017). Journal of Medical Economics, 20, 193-199.</t>
  </si>
  <si>
    <t>Externally validated by: Crott (Crott, R et al. (2013) Qual Life Res 22, 1045-1054); Rowen (Rowen, D et al. (2012) Value Health 15, 1059-68); Crott, R. (2014) Expert Rev Pharmacoecon Outcomes Res 1-8; and Doble, B., &amp; Lorgelly, P. (2016). Qual Life Res, 25(4), 891-911; Marriott, E-R et al. (2017). Journal of Medical Economics, 20, 193-199.</t>
  </si>
  <si>
    <t>Externally validated by: Crott, R. (2014) Expert Rev Pharmacoecon Outcomes Res 1-8; and Doble, B., &amp; Lorgelly, P. (2016). Qual Life Res, 25(4), 891-911; Marriott, E-R et al. (2017). Journal of Medical Economics, 20, 193-199.</t>
  </si>
  <si>
    <t>Externally validated by Doble, B., &amp; Lorgelly, P. (2016). Qual Life Res, 25(4), 891-911; Marriott, E-R et al. (2017). Journal of Medical Economics, 20, 193-199.</t>
  </si>
  <si>
    <t>{Hernandez Alava, 2013 #390}{Hernandez Alava, 2014 #458}</t>
  </si>
  <si>
    <t>Hernández Alava, M., Wailoo, A., Wolfe, F., &amp; Michaud, K. (2013). The relationship between EQ-5D, HAQ and pain in patients with rheumatoid arthritis. Rheumatology (Oxford), 52, 944-950; Hernandez Alava, M., Wailoo, A., Wolfe, F., &amp; Michaud, K. (2014). A comparison of direct and indirect methods for the estimation of health utilities from clinical outcomes. Med Decis Making, 34(7), 919-930.</t>
  </si>
  <si>
    <t>Covariance matrix available at http://rheumatology.oxfordjournals.org/content/52/5/944/suppl/DC1. Previously published as a HEDS Discussion Paper (http://www.nicedsu.org.uk/Mapping%20of%20EQ-5D.DP.pdf), which also gives coefficients for response mapping model.</t>
  </si>
  <si>
    <t>Covariance matrix available at http://rheumatology.oxfordjournals.org/content/52/5/944/suppl/DC1.  Previously published as a HEDS Discussion Paper {Hernández Alava, 2012 #246}, which also gives coefficients for response mapping model.</t>
  </si>
  <si>
    <t>Hatswell A. J., Vegter S. (2016). Measuring quality of life in opioid-induced constipation: mapping EQ-5D-3L and PAC-QOL. Health Economics Review. 6, 14.</t>
  </si>
  <si>
    <t xml:space="preserve">Patient Assessment of Constipation quality of life (PAC-QOL) </t>
  </si>
  <si>
    <t>Opioid-induced constipation</t>
  </si>
  <si>
    <t>Parker et al. {Parker, 2011 #150} algorithm is validated in this study.</t>
  </si>
  <si>
    <t xml:space="preserve">Hoyle, C. K., Tabberer, M., Brooks, J. (2016). Mapping the COPD Assessment Test onto EQ-5D. Value in Health, 19, 469-477. </t>
  </si>
  <si>
    <t>COPD Assessment Test</t>
  </si>
  <si>
    <t>COPD</t>
  </si>
  <si>
    <t>MLR to estimate probability EQ-5D &lt; 0.5, OLS for &lt;0.5, MLR or OLS for 0.5&lt;EQ-5D&lt;1</t>
  </si>
  <si>
    <t>Hip or knee osteoarthritis</t>
  </si>
  <si>
    <t>Mixture model</t>
  </si>
  <si>
    <t>Added January 2017. Lucy</t>
  </si>
  <si>
    <t>generalized additive model, beta regression model, finite mixture model, fractional logit and (for EQ-5D only) models of change from baseline</t>
  </si>
  <si>
    <t>Kent, S., McIntosh, E., Gray, A., Jenkinson, C., Clarke, C., Gray, R., Williams, A., &amp; Wheatley, K. (2012). Mapping algorithms from the Parkinson’s Disease Questionnaire to EuroQoL EQ-5D. Poster presentation at the 14th Biennial European Meeting of the Society for Medical Decision Making, Oslo, Norway, June 10-12. Poster and regression coefficients are available from the authors on request.</t>
  </si>
  <si>
    <t>Multi-equation ordinal response model incorporating a copula specifcation with normal mixture marginals</t>
  </si>
  <si>
    <t>First use of copulas in mapping. Assess the impact of mapping from EQ-5D-5L to EQ-5D-3L and vice versa on the results of an economic evaluation</t>
  </si>
  <si>
    <t xml:space="preserve">Sydney Asthma Quality of Life Questionnaire (AQLQ-S) </t>
  </si>
  <si>
    <t xml:space="preserve">Beta Binomial regression model </t>
  </si>
  <si>
    <t xml:space="preserve">Part of the MIC multi-national study </t>
  </si>
  <si>
    <t>Mapping to 5 MAUIs incluging EQ5D5L which used the new OHE UK value set</t>
  </si>
  <si>
    <t>Patients with colorectal cancer</t>
  </si>
  <si>
    <t xml:space="preserve">Provide comparison to other mapping studies and EORTC-8D </t>
  </si>
  <si>
    <t>Index (BASFI)</t>
  </si>
  <si>
    <t xml:space="preserve">Linear regression </t>
  </si>
  <si>
    <t>Lindkvist, M., Feldman, I. (2016) "Assessing outcomes for cost-utility analysis in mental health interventions: mapping health specific outcome measure GHQ-12 onto EQ-5D-3L." Health and Quality of Life Outcomes, 14: 134</t>
  </si>
  <si>
    <t>Lee, MY., Park, SK., Park, SK., Byun, JH., Lee, SM., Ko, SK., Lee, EK. (2015) "Cost-effectiveness of Tofacitinib in the Treatment of Moderate to Severe Rheumatoid Arthritis in South Korea." Clinical therapeutics, 37: 1662-1676</t>
  </si>
  <si>
    <t>General Population</t>
  </si>
  <si>
    <t>HAQ-DI scores</t>
  </si>
  <si>
    <t>EQ-5D-5L, Health Assessment Questionnaire (HAQ) and pain on VAS</t>
  </si>
  <si>
    <t>EQ-5D, Health Assessment Questionnaire (HAQ) and pain on VAS</t>
  </si>
  <si>
    <t xml:space="preserve">beta binomial regression model </t>
  </si>
  <si>
    <t>Kaambwa, B., Chen, G., Ratcliffe, J., Iezzi, A., Maxwell, A., &amp; Richardson, J. (2017). Mapping Between the Sydney Asthma Quality of Life Questionnaire (AQLQ-S) and Five Multi-Attribute Utility Instruments (MAUIs). PharmacoEconomics, 35, 111-124.</t>
  </si>
  <si>
    <t>Added January 2017. Yaling</t>
  </si>
  <si>
    <t>Marriott, E.-R., van Hazel, G., Gibbs, P., &amp; Hatswell, A. J. (2017). Mapping EORTC-QLQ-C30 to EQ-5D-3L in patients with colorectal cancer. Journal of Medical Economics, 20, 193-199.</t>
  </si>
  <si>
    <t>Linear mixed model</t>
  </si>
  <si>
    <t xml:space="preserve">Added January 2017. Yaling </t>
  </si>
  <si>
    <t>Added January 2017. Richeal</t>
  </si>
  <si>
    <t>{Versteegh, 2010 #243} externally validated and used to explore how poor predictions are for those in poor health. Also externally validated by: {Crott, 2014 #371}{Doble, 2014 #395;Doble, 2016 #492}. MSIS-29 algorithm was externally validated by {Ernstsson, 2017 #641}.</t>
  </si>
  <si>
    <t>Versteegh (Versteegh, MM et al. (2010). Health Qual Life Outcomes. 8, 141) externally validated and used to explore how poor predictions are for those in poor health. Also externally validated by: Crott, R. (2014) Expert Rev Pharmacoecon Outcomes Res 1-8; and Doble, B., &amp; Lorgelly, P. (2016). Qual Life Res, 25(4), 891-911; Marriott, E-R et al. (2017). Journal of Medical Economics, 20, 193-199. MSIS-29 algorithm was externally validated by Ernstsson (2017) MDM Policy &amp; Practice, 2, 1-9.</t>
  </si>
  <si>
    <t>Mlcoch T, Sedova L, Stolfa J, et al. Mapping the relationship between clinical and quality-of-life outcomes in patients with ankylosing spondylitis. Expert Review of Pharmacoeconomics &amp; Outcomes Research 2016:1-9.</t>
  </si>
  <si>
    <t>{Ducournau, 2009 #362}{Soini, 2012 #277}</t>
  </si>
  <si>
    <t>Publication year if &gt;1 citation or citation updated to 2017 since identified</t>
  </si>
  <si>
    <t>Ankylosing Spondylitis Disease Activity Score with the C-reactive protein measure (ASDAS-CRP)</t>
  </si>
  <si>
    <t>Bath Ankylosing Spondylitis Functional Index (BASFI)</t>
  </si>
  <si>
    <t>Functional assessment of Cancer Therapy - Melanoma (FACT-M)</t>
  </si>
  <si>
    <t>25-item National Eye Institute Visual Functioning Questionnaire (NEI-VFQ-25)</t>
  </si>
  <si>
    <t>Gamst-Klaussen, T., Chen, G., Lamu, A. N., &amp; Olsen, J. A. (2016). Health state utility instruments compared: inquiring into nonlinearity across EQ-5D-5L, SF-6D, HUI-3 and 15D. Qual Life Res, 25(7), 1667-1678.</t>
  </si>
  <si>
    <t>{Gamst-Klaussen, 2016 #495}</t>
  </si>
  <si>
    <t>{Chen, 2015 #374}</t>
  </si>
  <si>
    <t>{Moore, 2018 #652}</t>
  </si>
  <si>
    <t>{Abdin, 2019 #654}</t>
  </si>
  <si>
    <t>{Kaambwa, 2018 #655}</t>
  </si>
  <si>
    <t>{Coon, 2018 #656}</t>
  </si>
  <si>
    <t>{Woodcock, 2018 #658}</t>
  </si>
  <si>
    <t>{Monroy, 2018 #659}</t>
  </si>
  <si>
    <t>{Ameri, 2019 #661}</t>
  </si>
  <si>
    <t>{Lamu, 2018 #662}</t>
  </si>
  <si>
    <t>{Davison, 2018 #663}</t>
  </si>
  <si>
    <t>{Patton, 2018 #665}</t>
  </si>
  <si>
    <t>{Lee, 2018 #667}</t>
  </si>
  <si>
    <t>{Gamst-Klaussen, 2018 #669}</t>
  </si>
  <si>
    <t>{Chen, 2018 #670}</t>
  </si>
  <si>
    <t>{Peak, 2018 #671}</t>
  </si>
  <si>
    <t>{Hua, 2018 #672}</t>
  </si>
  <si>
    <t>{Crott, 2018 #674}</t>
  </si>
  <si>
    <t>{Wee, 2018 #676}</t>
  </si>
  <si>
    <t>{Lamu, 2018 #677}</t>
  </si>
  <si>
    <t>{Hartman, 2018 #686}</t>
  </si>
  <si>
    <t>{Badia, 2018 #687}</t>
  </si>
  <si>
    <t>{Mlcoch, 2018 #689}</t>
  </si>
  <si>
    <t>{Wijnen, 2018 #694}</t>
  </si>
  <si>
    <t>{Vartiainen, 2017 #697}</t>
  </si>
  <si>
    <t>{Thompson, 2017 #698}</t>
  </si>
  <si>
    <t>{Joyce, 2017 #699}</t>
  </si>
  <si>
    <t>{Kaambwa, 2018 #703}</t>
  </si>
  <si>
    <t>{Stevens, 2018 #704}</t>
  </si>
  <si>
    <t>{Ali, 2017 #705}</t>
  </si>
  <si>
    <t>{Collado-Mateo, 2017 #706}</t>
  </si>
  <si>
    <t>{Wong, 2017 #709}</t>
  </si>
  <si>
    <t>{Park, 2017 #712}</t>
  </si>
  <si>
    <t>{Crump, 2017 #715}</t>
  </si>
  <si>
    <t>{Mitchell, 2017 #716}</t>
  </si>
  <si>
    <t>{Marriott, 2017 #719}</t>
  </si>
  <si>
    <t>Externally validated by {Crott, 2013 #214} and {Rowen, 2012 #307}, and {Crott, 2014 #371}{Doble, 2016 #492} and {Marriott, 2017 #719}</t>
  </si>
  <si>
    <t>Externally validated by {Doble, 2016 #492} and {Marriott, 2017 #719}</t>
  </si>
  <si>
    <t>External validation by {Rowen, 2012 #307}{Crott, 2014 #371}{Doble, 2016 #492} and {Marriott, 2017 #719}</t>
  </si>
  <si>
    <t>External validation by {Rowen, 2012 #307}{Versteegh, 2010 #243}{Crott, 2014 #371}{Doble, 2016 #492} and {Marriott, 2017 #719}</t>
  </si>
  <si>
    <t>{Versteegh, 2010 #243} externally validated and used to explore how poor predictions are for those in poor health. Externally validated by {Crott, 2014 #371}{Doble, 2016 #492} and {Marriott, 2017 #719}. MSIS-29 algorithm was externally validated by {Ernstsson, 2017 #641}.</t>
  </si>
  <si>
    <t>{Rowen, 2012 #151}{Hernandez Alava, 2013 #724}</t>
  </si>
  <si>
    <t>Rowen D., Brazier J., Tsuchiya A., Alava M. H. (2012). Valuing states from multiple measures on the same visual analogue sale: a feasibility study. Health Econ. 21 (6), 715. Hernandez Alava, M., Brazier, J., Rowen, D., &amp; Tsuchiya, A. (2013). Common scale valuations across different preference-based measures: estimation using rank data. Med Decis Making, 33(6), 839-852.</t>
  </si>
  <si>
    <t>Stevens, K., Brazier, J., &amp; Rowen, D. (2018). Estimating an exchange rate between the EQ-5D-3L and ASCOT. Eur J Health Econ, 19(5), 653-661.</t>
  </si>
  <si>
    <t>Adult Social Care Outcome Tool (ASCOT)</t>
  </si>
  <si>
    <t>There is little conceptual overlap between these two measures. The preference-based mapping approach used focuses on comparing interventions between health and social care, but does not necessarily imply that individuals' scores can be converted using this algorithm</t>
  </si>
  <si>
    <t>new model based on the mixed logit. Utilities were mapped via VAS valuations or rankings of multiple health states, not patients' responses to both questionnaires</t>
  </si>
  <si>
    <t>Utilities were mapped via TTO valuations of multiple health states, not patients' responses to both questionnaires</t>
  </si>
  <si>
    <t>200 people</t>
  </si>
  <si>
    <t>Added January 2019 Helen</t>
  </si>
  <si>
    <t>ICECAP-A</t>
  </si>
  <si>
    <t>Mitchell, P. M., Al-Janabi, H., Byford, S., Kuyken, W., Richardson, J., Iezzi, A., &amp; Coast, J. (2017). Assessing the validity of the ICECAP-A capability measure for adults with depression. BMC Psychiatry, 17(1), 46.</t>
  </si>
  <si>
    <t>Depression Anxiety Stress Scale (DASS-D of DASS-21)</t>
  </si>
  <si>
    <t xml:space="preserve">Kessler Psychological Distress Scale (K10) </t>
  </si>
  <si>
    <t xml:space="preserve">Kessler Psychological Distress Scale (K6) </t>
  </si>
  <si>
    <t>Uses the MIC dataset also used by {Mihalopoulos, 2014 #445}</t>
  </si>
  <si>
    <t>Not intended to be used as mapping. Picked up by chance as used mapping in abstract in a different sense</t>
  </si>
  <si>
    <t>Badia, X., Trainer, P., Biermasz, N. R., Tiemensma, J., Carreno, A., Roset, M., Forsythe, A., &amp; Webb, S. M. (2018). Mapping AcroQoL scores to EQ-5D to obtain utility values for patients with acromegaly. J Med Econ, 21(4), 382-389.</t>
  </si>
  <si>
    <t>AcroQoL</t>
  </si>
  <si>
    <t>Acromegaly</t>
  </si>
  <si>
    <t>Additive generalized linear model incorporating main effects; generalized additive model (GAM)</t>
  </si>
  <si>
    <t>Pooled 3 datasets; internal validation</t>
  </si>
  <si>
    <t>Mlcoch, T., Tuzil, J., Sedova, L., Stolfa, J., Urbanova, M., Suchy, D., Smrzova, A., Jircikova, J., Hrnciarova, T., Pavelka, K., &amp; Dolezal, T. (2018). Mapping Quality of Life (EQ-5D) from DAPsA, Clinical DAPsA and HAQ in Psoriatic Arthritis. Patient, 11(3), 329-340.</t>
  </si>
  <si>
    <t>linear ME</t>
  </si>
  <si>
    <t>DAPsA + HAQ</t>
  </si>
  <si>
    <t>cDAPsA + HAQ</t>
  </si>
  <si>
    <t>DAPsA + HAQ + activity impairment, disability, affected body surface area</t>
  </si>
  <si>
    <t>cDAPsA + HAQ + activity impairment, disability, affected body surface area</t>
  </si>
  <si>
    <t>Meregaglia, M., Borsoi, L., Cairns, J., &amp; Tarricone, R. (2019). Mapping health-related quality of life scores from FACT-G, FAACT, and FACIT-F onto preference-based EQ-5D-5L utilities in non-small cell lung cancer cachexia. Eur J Health Econ, 20, 181-193.</t>
  </si>
  <si>
    <t>{Meregaglia, 2019 #693}</t>
  </si>
  <si>
    <t>Non-small cell lung cancer-cachexia</t>
  </si>
  <si>
    <t>Functional Assessment of Cancer Therapy-General (FACT-G)</t>
  </si>
  <si>
    <t>Functional Assessment of Anorexia-Cachexia Therapy (FAACT)</t>
  </si>
  <si>
    <t>Functional Assessment of Chronic Illness Therapy-Fatigue (FACIT-F)</t>
  </si>
  <si>
    <t>Wijnen, B. F. M., Mosweu, I., Majoie, M., Ridsdale, L., de Kinderen, R. J. A., Evers, S., &amp; McCrone, P. (2018). A comparison of the responsiveness of EQ-5D-5L and the QOLIE-31P and mapping of QOLIE-31P to EQ-5D-5L in epilepsy. Eur J Health Econ, 19(6), 861-870.</t>
  </si>
  <si>
    <t>Quality of Life in Epilepsy-Patients-Weighted 31p (QOLIE-31P)</t>
  </si>
  <si>
    <t>Epilepsy</t>
  </si>
  <si>
    <t>283 patients</t>
  </si>
  <si>
    <t>Previously reported as Hernández Alava, M., &amp; Pudney, S. (2016). Copula-based modelling of self-reported health states: An application to the use of EQ-5D-3L and EQ-5D-5L in evaluating drug therapies for rheumatic disease. University of Sheffield, HEDS Discussion Paper No. 16.06   Retrieved 12 April 2017, from https://www.sheffield.ac.uk/polopoly_fs/1.558104!/file/DP_16.06_EQ5D_M.Hernandez_S.Pudney.pdf</t>
  </si>
  <si>
    <t>previously reported as {Hernández Alava, 2016 #637}</t>
  </si>
  <si>
    <t>Thompson, N. R., Lapin, B. R., &amp; Katzan, I. L. (2017). Mapping PROMIS Global Health Items to EuroQol (EQ-5D) Utility Scores Using Linear and Equipercentile Equating. Pharmacoeconomics, 35(11), 1167-1176.</t>
  </si>
  <si>
    <t>Patient-Reported Outcomes Measurement Information System–Global Health (PROMIS-GH)</t>
  </si>
  <si>
    <t>1st use of this type of  linear and equipercentile equating? Commetn that their MAPS statement is available on request. Large external validation sample in CNS disorders</t>
  </si>
  <si>
    <t>linear regression with equipercentile or linear equating applied to the predicted values</t>
  </si>
  <si>
    <t>Medical Outcomes Study HIV Health Survey (MOS-HIV)</t>
  </si>
  <si>
    <t>beta regression; finite mixture models</t>
  </si>
  <si>
    <t>Kaambwa, B., &amp; Ratcliffe, J. (2018). Predicting EuroQoL 5 Dimensions 5 Levels (EQ-5D-5L) Utilities from Older People's Quality of Life Brief Questionnaire (OPQoL-Brief) Scores. Patient, 11(1), 39-54.</t>
  </si>
  <si>
    <t>Older People's Quality of Life Brief Questionnaire (OPQoL-Brief)</t>
  </si>
  <si>
    <t>Community-based older people</t>
  </si>
  <si>
    <t>beta binomial regression model, robust Majorise–Minimise (MM) estimator</t>
  </si>
  <si>
    <t>Ali, F. M., Kay, R., Finlay, A. Y., Piguet, V., Kupfer, J., Dalgard, F., &amp; Salek, M. S. (2017). Mapping of the DLQI scores to EQ-5D utility values using ordinal logistic regression. Qual Life Res, 26(11), 3025-3034.</t>
  </si>
  <si>
    <t>Skin diseases, ranging from benign and malignant skin lesions to chronic inflammatory diseases such as psoriasis and lupus erythematosus</t>
  </si>
  <si>
    <t>Fibromyalgia Impact Questionnaire (FIQR)</t>
  </si>
  <si>
    <t>Collado-Mateo, D., Chen, G., Garcia-Gordillo, M. A., Iezzi, A., Adsuar, J. C., Olivares, P. R., &amp; Gusi, N. (2017). "Fibromyalgia and quality of life: mapping the revised fibromyalgia impact questionnaire to the preference-based instruments". Health Qual Life Outcomes, 15(1), 114.</t>
  </si>
  <si>
    <t>Fibromyalgia</t>
  </si>
  <si>
    <t>PROMIS is linked to &gt;300 health measures http://www.healthmeasures.net/explore-measurement-systems/promis, facilitating double mapping</t>
  </si>
  <si>
    <t>Used PROMIS Wave 1 sample (same as Revicki, 2009). PROMIS is linked to &gt;300 health measures http://www.healthmeasures.net/explore-measurement-systems/promis, facilitating double mapping</t>
  </si>
  <si>
    <t>Wong, C. K. H., Cheung, P. W. H., Samartzis, D., Luk, K. D., Cheung, K. M. C., Lam, C. L. K., &amp; Cheung, J. P. Y. (2017). Mapping the SRS-22r questionnaire onto the EQ-5D-5L utility score in patients with adolescent idiopathic scoliosis. PLoS One, 12(4), e0175847.</t>
  </si>
  <si>
    <t>Refined Scoliosis Research Society 22-item (SRS-22r)</t>
  </si>
  <si>
    <t>Adolescent idiopathic scoliosis (AIS)</t>
  </si>
  <si>
    <t>Glasgow Outcome Scale (GOS)</t>
  </si>
  <si>
    <t xml:space="preserve">Adjusted limited dependent variable mixture models 
</t>
  </si>
  <si>
    <t>Park, S. Y., Park, E. J., Suh, H. S., Ha, D., &amp; Lee, E. K. (2017). Development of a transformation model to derive general population-based utility: Mapping the pruritus-visual analog scale (VAS) to the EQ-5D utility. J Eval Clin Pract, 23(4), 755-761.</t>
  </si>
  <si>
    <t xml:space="preserve">Pruritus visual analog scale (pruritus‐VAS) </t>
  </si>
  <si>
    <t>Pruritus</t>
  </si>
  <si>
    <t>Multilevel model</t>
  </si>
  <si>
    <t>Chronic rhinosinusitis</t>
  </si>
  <si>
    <t>Crump, R. T., Lai, E., Liu, G., Janjua, A., &amp; Sutherland, J. M. (2017). Establishing utility values for the 22-item Sino-Nasal Outcome Test (SNOT-22) using a crosswalk to the EuroQol-five-dimensional questionnaire-three-level version (EQ-5D-3L). Int Forum Allergy Rhinol, 7(5), 480-487.</t>
  </si>
  <si>
    <t>22-item Sino-Nasal Outcome Test (SNOT-22)</t>
  </si>
  <si>
    <t>OLS, with Box-Cox transformation of utilities</t>
  </si>
  <si>
    <t>{Smits, 2010 #725}</t>
  </si>
  <si>
    <t>Smits, M., Dippel, D. W., Nederkoorn, P. J., Dekker, H. M., Vos, P. E., Kool, D. R., van Rijssel, D. A., Hofman, P. A., Twijnstra, A., Tanghe, H. L., &amp; Hunink, M. G. (2010). Minor head injury: CT-based strategies for management--a cost-effectiveness analysis. Radiology, 254(2), 532-540.</t>
  </si>
  <si>
    <t>Minor head injury</t>
  </si>
  <si>
    <t>Unclear - appears to have been simple calculation of group means</t>
  </si>
  <si>
    <t>Disease Activity in psoriatic arthritis (DAPsA)</t>
  </si>
  <si>
    <t>Clinical Disease Activity in psoriatic arthritis without C-reactive protein (cDAPsA)</t>
  </si>
  <si>
    <t xml:space="preserve">Woodcock F., Doble B. (2018). Mapping the EORTC-QLQ-C30 to the EQ-5D-3L: An Assessment of Existing and Newly Developed Algorithms. Med Decis Making. 38 (8), 954-967.  </t>
  </si>
  <si>
    <t>ALDVMM</t>
  </si>
  <si>
    <t>Validates Khan 2014, Longworth, Veersteegh, Marriot</t>
  </si>
  <si>
    <t>Validates both previous and newly estimated models to find overall best fit</t>
  </si>
  <si>
    <t xml:space="preserve">Wee, H. L., Yeo, K. K., Chong, K. J., Khoo, E. Y. H., Cheung, Y. B. (2018). Mean Rank, Equipercentile, and Regression Mapping of World Health Organization Quality of Life Brief (WHOQOL-BREF) to EuroQoL 5 Dimensions 5 Levels (EQ-5D-5L) Utilities. Med Decis Making, 38 (3), 319-333. </t>
  </si>
  <si>
    <t>World Health Organisation Quality of Life Brief (WHOQOL-BREF)</t>
  </si>
  <si>
    <t>Abdin, E., Chong, S. A., Seow, E., Verma, S., Tan, K. B., Subramaniam, M. (2018). Mapping the Positive and Negative Syndrome Scale scores to EQ-5D-5L and SF-6D utility scores in patients with schizophrenia. Qual Life Res, 28 (1), 177-186.</t>
  </si>
  <si>
    <t>Positive and Negative Syndrome Scale (PANSS)</t>
  </si>
  <si>
    <t>Gamst-Klaussen, T., Lamu, A. N., Chen, G., Olsen, J. A. (2018). Assessment of outcome measures for cost-utility analysis in depression: mapping depression scales onto the EQ-5D-5L. BJPsych Open, 4(4), 160-166.</t>
  </si>
  <si>
    <t>Depression Anxiety Stress Scales (DASS-21)</t>
  </si>
  <si>
    <t>Kessler Psychological Distress Scale (K-10)</t>
  </si>
  <si>
    <t>Sample overlaps with {Mihalopoulos, 2014 #445}</t>
  </si>
  <si>
    <t>Beta binomial; fractional regression modelling; MM-estimation</t>
  </si>
  <si>
    <t>Maps onto 8 different EQ-5D-5L value sets</t>
  </si>
  <si>
    <t>Chen, G., Garcia-Gordillo, M. A., Collado-Mateo, D., Del Pozo-Cruz, B., Adsuar, J. C., Cordero-Ferrera, J. M., Abellan-Perpinan, J. M., Sanchez-Martinez, F. I. (2018). Converting Parkinson-Specific Scores into Health State Utilities to Assess Cost-Utility Analysis. Patient. 11:665.</t>
  </si>
  <si>
    <t>Parkinson's Disease Questionnaire-8 (PDQ-8)</t>
  </si>
  <si>
    <t>Parkinsons</t>
  </si>
  <si>
    <t xml:space="preserve">Crott R. (2018). Direct Mapping of the QLQ-C30 to EQ-5D Preferences: A Comparison of Regression Methods. Pharmacoecon Open. 2 (2), 165-177. </t>
  </si>
  <si>
    <t>{Crott, 2014 #371}{Doble, 2014 #395;Doble, 2016 #492}{Crott, 2018 #674}</t>
  </si>
  <si>
    <t>Externally validated by {Crott, 2014 #371}{Doble, 2016 #492}{Crott, 2018 #674} and {Marriott, 2017 #719}</t>
  </si>
  <si>
    <t xml:space="preserve">Uses sample from {Jang, 2010 #267}, </t>
  </si>
  <si>
    <t>normal mixture; beta regression; beta-binomial; piecewise linear</t>
  </si>
  <si>
    <t xml:space="preserve"> </t>
  </si>
  <si>
    <t>Coon, C., Bushmakin, A., Tatlock, S., Williamson, N., Moffatt, M., Arbuckle, R., Abraham, L. (2018). Evaluation of a crosswalk between the European Quality of Life Five Dimension Five Level and the Menopause-Specific Quality of Life questionnaire. Climacteric, 21(6), 566-573.</t>
  </si>
  <si>
    <t>Menopause-Specific Quality of Life questionnaire (MENQOL)</t>
  </si>
  <si>
    <t>Menopause</t>
  </si>
  <si>
    <t>piecewise linear</t>
  </si>
  <si>
    <t>ALDVMM, beta-based mixture model</t>
  </si>
  <si>
    <t>Hartman, J. D., Craig, B. M. (2018). Comparing and transforming PROMIS utility values to the EQ-5D. Qual Life Res. 27(3), 725-733.</t>
  </si>
  <si>
    <t>Patient Reported Outcomes Measurement Information System (PROMIS-29)</t>
  </si>
  <si>
    <t>non-linear power funcation; polynomial (quadratic and cubic)</t>
  </si>
  <si>
    <t xml:space="preserve">Hua, A. Y., Westin, O., Hamrin Senorski, E., Svantesson, E., Grassi, A., Zaffagnini, S., Samuelsson, K., Svensson, M. (2018). Mapping functions in health-related quality of life: mapping from the Achilles Tendon Rupture Score to the EQ-5D. Knee Surg Sports Traumatol Arthrosc, 26(10), 3083-3088. </t>
  </si>
  <si>
    <t>Achilles Tendon Rupture Score (ATRS)</t>
  </si>
  <si>
    <t>Achilles tendon rupture</t>
  </si>
  <si>
    <t>Kaambwa, B., Smith, C., de Lacey, S., Ratcliffe, J. (2018). Does Selecting Covariates Using Factor Analysis in Mapping Algorithms Improve Predictive Accuracy? A Case of Predicting EQ-5D-5L and SF-6D Utilities from the Women's Health Questionnaire. Value in Health, 21(10), 1205-1217.</t>
  </si>
  <si>
    <t>Women's Health Questionnaire (WHQ-23)</t>
  </si>
  <si>
    <t>Women's health</t>
  </si>
  <si>
    <t>beta-binomial; robust MM-estimator; multinomial logistic</t>
  </si>
  <si>
    <t xml:space="preserve">Used a three step method to estimate and validate algorithms (2/3s split, three varied sample sizes, k fold). Only models that performed highly on all three were considered optimal. </t>
  </si>
  <si>
    <t>Lamu, A. N., Chen, G., Gamst-Klaussen, T., Olsen, J. A. (2018). Do country-specific preference weights matter in the choice of mapping algorithms? The case of mapping the Diabetes-39 onto eight country-specific EQ-5D-5L value sets. Qual Life Res, 27 (7), 1801-1814</t>
  </si>
  <si>
    <t>MM-estimation; fractional regression model (FRM); beta-binomial</t>
  </si>
  <si>
    <t>Used 8 country-specific valuations</t>
  </si>
  <si>
    <t>Lamu, A. N., Olsen, J. A. (2018). Testing alternative regression models to predict utilities: mapping the QLQ-C30 onto the EQ-5D-5L and the SF-6D. Qual Life Res, 27(11), 2823-2839.</t>
  </si>
  <si>
    <t>extended estimation equations (EEE); beta-binomial; logistic quantile regression (LQR); fractional regression (FRM)</t>
  </si>
  <si>
    <t>Includes EEE addition to GLM, possible first use in mapping</t>
  </si>
  <si>
    <t>Lee, C. F., Ng, R., Luo, N., Cheung, Y. B. (2018). Development of Conversion Functions Mapping the FACT-B Total Score to the EQ-5D-5L Utility Value by Three Linking Methods and Comparison with the Ordinary Least Square Method. Appl Health Econ Health Policy, 16(5), 685-695.</t>
  </si>
  <si>
    <t>equipercentile mapping, mean rank method</t>
  </si>
  <si>
    <t xml:space="preserve">equipercentile; linear equating; mean rank method </t>
  </si>
  <si>
    <t>Moore, A., Young, C. A., Hughes, D. A. (2018). Mapping ALSFRS-R and ALSUI to EQ-5D in Patients with Motor Neuron Disease. Value in Health, 21(11), 1322-1329.</t>
  </si>
  <si>
    <t>Amyotrophic Lateral Sclerosis Functional Rating Scale-Revised (ALSFRS-R)</t>
  </si>
  <si>
    <t>Patton, T., Hu, H., Luan, L., Yang, K., Li, S. C. (2018). Mapping between HAQ-DI and EQ-5D-5L in a Chinese patient population. Qual Life Res, 27(11), 2815-2822.</t>
  </si>
  <si>
    <t>beta regression</t>
  </si>
  <si>
    <t xml:space="preserve">Peak, J., Goranitis, I., Day, E., Copello, A., Freemantle, N., Frew, E. (2018). Predicting health-related quality of life (EQ-5D-5 L) and capability wellbeing (ICECAP-A) in the context of opiate dependence using routine clinical outcome measures: CORE-OM, LDQ and TOP. Health Qual Life Outcomes, 16:106. </t>
  </si>
  <si>
    <t>Clinical Outcomes in Routine Evaluation - Outcome Measure (CORE-OM)</t>
  </si>
  <si>
    <t>Leeds Dependence Questionnaire (LDQ)</t>
  </si>
  <si>
    <t>Treatment Outcomes Profile (TOP)</t>
  </si>
  <si>
    <t>Substance use disorders</t>
  </si>
  <si>
    <t>cluster regression and multi-level mixed effects</t>
  </si>
  <si>
    <t>Monroy, M., Ruiz, M. A., Rejas, J., Soto, J. (2018). Mapping of the Gastrointestinal Short Form Questionnaire (GSF-Q) into EQ-5D-3L and SF-6D in patients with gastroesophageal reflux disease. Health Qual Life Outcomes. 16:177.</t>
  </si>
  <si>
    <t>Gastrointestinal Short Form Questionnaire (GSF-Q)</t>
  </si>
  <si>
    <t>Quality of Life Alzheimer’s Disease Scale (QoL-AD)</t>
  </si>
  <si>
    <t>Added January 2019 Lucy</t>
  </si>
  <si>
    <t>probit</t>
  </si>
  <si>
    <t>Davison, N. J., Thompson, A. J., Turner, A. J., Longworth, L., McElhone, K., Griffiths, C. E. M., &amp; Payne, K. (2018). Generating EQ-5D-3L Utility Scores from the Dermatology Life Quality Index: A Mapping Study in Patients with Psoriasis. Value Health, 21(8), 1010-1018.</t>
  </si>
  <si>
    <t>Uses the MIC dataset also used by Mihalopoulos, et al (2014)</t>
  </si>
  <si>
    <t>Stata command for estimating predicted utilities published by Stata command for estimating predicted utilities published by Ramos-Goñi, JM. et al (2013). Stata Journal, 13(3), 474-491. Model designed for secondary data on group means and tools to estimate predicted utilities available at: http://www.herc.ox.ac.uk/downloads/OKS. Preliminary results presented as a poster at EuroQoL plenary. Externally validated by Trigg, A., &amp; Woodcock, F. (2017). Value Health, 20(9), A537.</t>
  </si>
  <si>
    <t>Model designed for secondary data on group means and tools to estimate predicted utilities available at: http://www.herc.ox.ac.uk/downloads/OKS. Preliminary results presented as a poster at EuroQoL plenary. Externally validated by {Trigg, 2017 #727}</t>
  </si>
  <si>
    <t>Vartiainen, P., Mantyselka, P., Heiskanen, T., Hagelberg, N., Mustola, S., Forssell, H., Kautiainen, H., &amp; Kalso, E. (2017). Validation of EQ-5D and 15D in the assessment of health-related quality of life in chronic pain. Pain, 158(8), 1577-1585.</t>
  </si>
  <si>
    <t>Chronic Pain Acceptance Questionnaire (CPAQ)</t>
  </si>
  <si>
    <t>Chronic pain</t>
  </si>
  <si>
    <t>Coefficients are not given in the paper, but are available from the authors on request.</t>
  </si>
  <si>
    <t>Beck Depression Inventory (BDI-II)</t>
  </si>
  <si>
    <t>Pain Anxiety Symptoms Scale (PASS-20)</t>
  </si>
  <si>
    <t>Brief Pain Inventory (BPI) - intensity</t>
  </si>
  <si>
    <t>Brief Pain Inventory (BPI) - interference</t>
  </si>
  <si>
    <t>Basic Nordic Sleep Questionnaire (BNSQ)</t>
  </si>
  <si>
    <t>CPAQ, BDI, PASS, BPI/intensity, BPI/interference and BNSQ</t>
  </si>
  <si>
    <t>combining source instruments using principal component analysis</t>
  </si>
  <si>
    <t xml:space="preserve">Chronic obstructive pulmonary disease (COPD) </t>
  </si>
  <si>
    <t>Gastroesophageal reflux disease</t>
  </si>
  <si>
    <t>Motor neurone disease</t>
  </si>
  <si>
    <t>External validation and comparison with other mapping algorithms by {Woodcock, 2018 #658}</t>
  </si>
  <si>
    <t>External validation and comparison with other mapping algorithms by Woodcock &amp; Doble (2018) Med Decis Making, 38(8), 954-967.</t>
  </si>
  <si>
    <t>{Busschbach, 2011 #728}</t>
  </si>
  <si>
    <t>Busschbach, J. J., Wolffenbuttel, B. H., Annemans, L., Meerding, W. J., &amp; Koltowska-Haggstrom, M. (2011). Deriving reference values and utilities for the QoL-AGHDA in adult GHD. Eur J Health Econ, 12(3), 243-252.</t>
  </si>
  <si>
    <t>Quality of Life-Assessment for Growth Hormone Deficiency in Adults (QoL-AGHDA)</t>
  </si>
  <si>
    <t>Growth hormone deficiency and general population</t>
  </si>
  <si>
    <t>external validation</t>
  </si>
  <si>
    <t>Helen added July 2019</t>
  </si>
  <si>
    <t>{Beck, 2019 #734}</t>
  </si>
  <si>
    <t>{Stephens, 2020 #735}</t>
  </si>
  <si>
    <t>{Goodwin, 2019 #744}</t>
  </si>
  <si>
    <t>{Dick, 2020 #745}</t>
  </si>
  <si>
    <t>{Yang, 2019 #746}</t>
  </si>
  <si>
    <t>{Lim, 2019 #749}</t>
  </si>
  <si>
    <t>{Shi, 2019 #753}</t>
  </si>
  <si>
    <t>{Peiris, 2019 #756}</t>
  </si>
  <si>
    <t>{Gartner, 2019 #761}</t>
  </si>
  <si>
    <t>{Price, 2019 #773}</t>
  </si>
  <si>
    <t>Beck, A. C. C., Kieffer, J. M., Retel, V. P., van Overveld, L. F. J., Takes, R. P., van den Brekel, M. W. M., van Harten, W. H., Stuiver, M. M. (2019). Mapping the EORTC QLQ-C30 and QLQ-H&amp;N35 to the EQ-5D for head and neck cancer: Can disease-specific utilities be obtained? PLoS ONE, 14(12), e0226077.</t>
  </si>
  <si>
    <t>EORTC Quality of life Questionnaire (QLQ-H&amp;N35)</t>
  </si>
  <si>
    <t>Stephens, R. F., Noel, C. W., Su, J. S., Xu, W., Krahn, M., Monteiro, E., Goldstein, D. P., Giuliani, M., Hansen, A. R., de Almeida, J. R. (2020). Mapping the University of Washington Quality of life questionnaire onto EQ-5D and HUI-3 indices in patients with head and neck cancer. Head Neck. 42(3), 513-521.</t>
  </si>
  <si>
    <t>University of Washington Quality of Life questionnaire version 4 (UW QOL)</t>
  </si>
  <si>
    <t>logit, truncated OLS</t>
  </si>
  <si>
    <t>Goodwin, E., Hawton, A., Green, C. (2019) Using the Fatigue Severity Scale to inform healthcare decision-making in multiple sclerosis: mapping to three quality-adjusted life-year measures (EQ-5D-3L, SF-6D, MSIS-8D). Health Qual Life Outcomes. 17(1), 136.</t>
  </si>
  <si>
    <t>Fatigue Severity Scale</t>
  </si>
  <si>
    <t>Dick, K., Briggs, A., Ohsfeldt, R., Sydendal Grand, T., Buchs, S. (2019). A quality-of-life mapping function developed from a grass pollen sublingual immunotherapy trial to a tree pollen sublingual immunotherapy trial. J Med Econ. 23(1), 64-69.</t>
  </si>
  <si>
    <t>Allergic rhinitis</t>
  </si>
  <si>
    <t>GEE conditional on imperfect health</t>
  </si>
  <si>
    <t>Rhinoconjunctivitis Quality of Life Questionnaire (RQLQ)</t>
  </si>
  <si>
    <t>Yang, F., Wong, C. K. H., Luo, N., Piercy, J., Moon, R., Jackson, J. (2019). Mapping the kidney disease quality of life 36-item short form survey (KDQOL-36) to the EQ-5D-3L and the EQ-5D-5L in patients undergoing dialysis. Eur J Health Econ. 20(8), 1195-1206.</t>
  </si>
  <si>
    <t>Kidney Disease Quality of Life Short Form (KDQOL-36)</t>
  </si>
  <si>
    <t>Kidney disease</t>
  </si>
  <si>
    <t>Lim, J., Choi, S. E., Bae, E., Kang, D., Lim, E. A., &amp; Shin, G. S. (2019). Mapping analysis to estimate EQ-5D utility values using the COPD assessment test in Korea. Health Qual Life Outcomes, 17(1), 97.</t>
  </si>
  <si>
    <t>Added Oct 2020. Helen</t>
  </si>
  <si>
    <t>Chronic obstructive pulmonary disease (COPD)</t>
  </si>
  <si>
    <t>COPD assessment test (CAT)</t>
  </si>
  <si>
    <t>Shi, Y., Thompson, J., Walker, A. S., Paton, N. I., &amp; Cheung, Y. B. (2019). Mapping the medical outcomes study HIV health survey (MOS-HIV) to the EuroQoL 5 Dimension (EQ-5D-3 L) utility index. Health Qual Life Outcomes, 17(1), 83.</t>
  </si>
  <si>
    <t>HIV (adults and adolescents)</t>
  </si>
  <si>
    <t>equi-percentile mapping, mean rank method</t>
  </si>
  <si>
    <t>Peiris, C. L., Taylor, N. F., Watts, J. J., Shields, N., Brusco, N. K., &amp; Mortimer, D. (2019). Mapping the Functional Independence Measure to a multi-attribute utility instrument for economic evaluations in rehabilitation: a secondary analysis of randomized controlled trial data. Disabil Rehabil, 1-9.</t>
  </si>
  <si>
    <t>Functional Independence Measure (FIM)</t>
  </si>
  <si>
    <t>Adjusted limited dependent variable mixture models</t>
  </si>
  <si>
    <t>Rehabilitation inpatients (e.g. stroke)</t>
  </si>
  <si>
    <t>Rehabilitation inpatients (orthopaedic)</t>
  </si>
  <si>
    <t>Cervical Radiculopathy Impact Scale (CRIS)</t>
  </si>
  <si>
    <t>Cervical radicular syndrome</t>
  </si>
  <si>
    <t>Gartner, F. R., Marinus, J., van den Hout, W. B., Vleggeert-Lankamp, C., &amp; Stiggelbout, A. M. (2019). The Cervical Radiculopathy Impact Scale: development and evaluation of a new functional outcome measure for cervical radicular syndrome. Disabil Rehabil, 1-12.</t>
  </si>
  <si>
    <t>Ameri, H., Yousefi, M., Yaseri, M., Nahvijou, A., Arab, M., &amp; Akbari Sari, A. (2019). Mapping the cancer-specific QLQ-C30 onto the generic EQ-5D-5L and SF-6D in colorectal cancer patients. Expert Rev Pharmacoecon Outcomes Res, 19(1), 89-96.</t>
  </si>
  <si>
    <t>Colorectal cancer</t>
  </si>
  <si>
    <t>Added July 2020. lucy</t>
  </si>
  <si>
    <t>Hip replacement for arthritis</t>
  </si>
  <si>
    <t>Western Ontario and McMaster Universities Arthritis Index (WOMAC)</t>
  </si>
  <si>
    <t>{Price, 2019 #773}{Eibich, 2018 #776}</t>
  </si>
  <si>
    <t>Price, A., Smith, J., Dakin, H., Kang, S., Eibich, P., Cook, J., Gray, A., Harris, K., Middleton, R., Gibbons, E., Benedetto, E., Smith, S., Dawson, J., Fitzpatrick, R., Sayers, A., Miller, L., Marques, E., Gooberman-Hill, R., Blom, A., Judge, A., Arden, N., Murray, D., Glyn-Jones, S., Barker, K., Carr, A., &amp; Beard, D. (2019). The Arthroplasty Candidacy Help Engine tool to select candidates for hip and knee replacement surgery: development and economic modelling. Health Technol Assess, 23(32), 1-216. Eibich, P., Dakin, H. A., Price, A. J., Beard, D., Arden, N. K., &amp; Gray, A. M. (2018). Associations between preoperative Oxford hip and knee scores and costs and quality of life of patients undergoing primary total joint replacement in the NHS England: an observational study. BMJ Open, 8(4), e019477.</t>
  </si>
  <si>
    <t>Methods and coefficients reported in Online Supplement 15 of Price et al and in Eibich et al.</t>
  </si>
  <si>
    <t>Methods and coefficients reported in Online Supplement 12 of Price et al but not in Eibich et al.</t>
  </si>
  <si>
    <t>mixed-effects; Cox; beta</t>
  </si>
  <si>
    <t>Added Oct 2020, Lucy</t>
  </si>
  <si>
    <t>Multiple Sclerosis Impact Scale-8D (MSIS-8D)</t>
  </si>
  <si>
    <t>Joyce, V. R., Sun, H., Barnett, P. G., Bansback, N., Griffin, S. C., Bayoumi, A. M., Anis, A. H., Sculpher, M., Cameron, W., Brown, S. T., Holodniy, M., &amp; Owens, D. K. (2017). Mapping MOS-HIV to HUI3 and EQ-5D-3L in Patients With HIV. MDM Policy Pract, 2(2):2381468317716440.</t>
  </si>
  <si>
    <t>OLS models where variance is a function of age and gender.</t>
  </si>
  <si>
    <t>Previously presented as Leeds Institute of Health Sciences Working Paper Number WP13_08. medhealth.leeds.ac.uk/download/343/auhe_wp13_08.  Evaluated impact of estimating models in Bayesian framework and multiple imputation of missing data.</t>
  </si>
  <si>
    <t>{Hagiwara, 2022 #881}</t>
  </si>
  <si>
    <t>{Hernandez Alava, 2022 #880}</t>
  </si>
  <si>
    <t>{Kangwanrattanakul, 2022 #878}</t>
  </si>
  <si>
    <t>{Meunier, 2022 #876}</t>
  </si>
  <si>
    <t>{Sturkenboom, 2022 #874}</t>
  </si>
  <si>
    <t>{Bilbao, 2020 #915}</t>
  </si>
  <si>
    <t>{Castro, 2020 #914}</t>
  </si>
  <si>
    <t>{Dixon, 2020 #912}</t>
  </si>
  <si>
    <t>{Franken, 2020 #911}</t>
  </si>
  <si>
    <t>{Hagiwara, 2020 #908}</t>
  </si>
  <si>
    <t>{Hunger, 2020 #905}</t>
  </si>
  <si>
    <t>{Klapproth, 2020 #903}</t>
  </si>
  <si>
    <t>{Kularatna, 2020 #902}</t>
  </si>
  <si>
    <t>{Lamu, 2020 #901}</t>
  </si>
  <si>
    <t>{Liu, 2020 #899}</t>
  </si>
  <si>
    <t>{Martín-Fernández, 2020 #898}</t>
  </si>
  <si>
    <t>{Noel, 2020 #896}</t>
  </si>
  <si>
    <t>{Pennington, 2020 #895}</t>
  </si>
  <si>
    <t>{Shields, 2020 #893}</t>
  </si>
  <si>
    <t>{Su, 2020 #892}</t>
  </si>
  <si>
    <t>{Tsiachristas, 2020 #891}</t>
  </si>
  <si>
    <t>{Vilsbøll, 2020 #890}</t>
  </si>
  <si>
    <t>{Wang, 2020 #889}</t>
  </si>
  <si>
    <t>{Xu, 2020 #888}</t>
  </si>
  <si>
    <t>{Abdin, 2021 #956}</t>
  </si>
  <si>
    <t>{Aghdaee, 2022 #933}</t>
  </si>
  <si>
    <t>{Ahadi, 2021 #955}</t>
  </si>
  <si>
    <t>{Ayala, 2021 #954}</t>
  </si>
  <si>
    <t>{Clement, 2022 #932}</t>
  </si>
  <si>
    <t>{Gao, 2021 #950}</t>
  </si>
  <si>
    <t>{He, 2022 #931}</t>
  </si>
  <si>
    <t>{Khairnar, 2021 #946}</t>
  </si>
  <si>
    <t>{Khan, 2022 #928}</t>
  </si>
  <si>
    <t>{Kumanomidou, 2022 #927}</t>
  </si>
  <si>
    <t>{Luan, 2021 #945}</t>
  </si>
  <si>
    <t>{Neilson, 2022 #925}</t>
  </si>
  <si>
    <t>{Oliveira Gonçalves, 2022 #924}</t>
  </si>
  <si>
    <t>{Rombach, 2021 #943}</t>
  </si>
  <si>
    <t>{Sakthong, 2021 #942}</t>
  </si>
  <si>
    <t>{Shafie, 2021 #940}</t>
  </si>
  <si>
    <t>{Thankappan, 2022 #922}</t>
  </si>
  <si>
    <t>{Thomas, 2021 #937}</t>
  </si>
  <si>
    <t>{van Hout, 2021 #936}</t>
  </si>
  <si>
    <t>{Wang, 2021 #935}</t>
  </si>
  <si>
    <t>{Wang, 2022 #920}</t>
  </si>
  <si>
    <t>{Webb, 2022 #919}</t>
  </si>
  <si>
    <t>{Wen, 2022 #918}</t>
  </si>
  <si>
    <t>{Xu, 2022 #917}</t>
  </si>
  <si>
    <t>{Yousefi, 2021 #934}</t>
  </si>
  <si>
    <t>{Yu, 2022 #916}</t>
  </si>
  <si>
    <t>Algorithm to predict EQ-5D-5L is available at: https://github.com/YasuhiroHagiwara/GBTmapping</t>
  </si>
  <si>
    <t>Hagiwara, Y., Shiroiwa, T., Taira, N., Kawahara, T., Konomura, K., Noto, S., Fukuda, T., &amp; Shimozuma, K. (2022). Gradient Boosted Tree Approaches for Mapping European Organization for Research and Treatment of Cancer Quality of Life Questionnaire Core 30 Onto 5-Level Version of EQ-5D Index for Patients With Cancer. Value Health. https://doi.org/10.1016/j.jval.2022.07.020.</t>
  </si>
  <si>
    <t>Cancer: locally advanced, metastatic, or recurrent solid tumor</t>
  </si>
  <si>
    <t>Gradient boosted tree (GBT) using direct and response mapping</t>
  </si>
  <si>
    <t>Hagiwara, Y., Shiroiwa, T., Taira, N., Kawahara, T., Konomura, K., Noto, S., Fukuda, T., &amp; Shimozuma, K. (2020). Mapping EORTC QLQ-C30 and FACT-G onto EQ-5D-5L index for patients with cancer. Health Qual Life Outcomes, 18(1), 354. https://doi.org/10.1186/s12955-020-01611-w.</t>
  </si>
  <si>
    <t>response mapping (ordinal logistic regression)</t>
  </si>
  <si>
    <t>2-part linear regression; 2-part beta regression</t>
  </si>
  <si>
    <t>beta regression; tweedie regression</t>
  </si>
  <si>
    <t>Hernandez Alava, M., Wailoo, A., Chrysanthou, G., Barcelos, F., van Gaalen, F. A., Santos, H., Fagerli, K. M., Gago, L., Margarida Cunha, M., van de Sande, M., Couto, M. C., Bernardes, M., Ramonda, R., Exarchou, S., Carvalho, P. D., van der Heijde, D., &amp; Machado, P. M. (2022). Measuring quality of life of patients with axial spondyloarthritis for economic evaluation. RMD Open, 8(1). https://doi.org/10.1136/rmdopen-2021-001955.</t>
  </si>
  <si>
    <t>Axial spondyloarthritis (axSpA)</t>
  </si>
  <si>
    <t>Adjusted Limited Dependent Variable Mixture Model (ALDVMM); beta distribution-based mixtures</t>
  </si>
  <si>
    <t>Ankylosing Spondylitis Disease Activity Score (ASDAS) and Bath Ankylosing Spondylitis Disease Activity Index (BASDAI)</t>
  </si>
  <si>
    <t>Ankylosing Spondylitis Disease Activity Score (ASDAS)</t>
  </si>
  <si>
    <t>Coefficients available in data supplement 1. Online calculator available in data supplement 2.</t>
  </si>
  <si>
    <t>Coefficients available in data supplement 1. Online calculator available in data supplement 2. A third mapping model, mapping from BASDAI (Bath Ankylosing Spondylitis Disease Activity Score) and BASFI (Bath Ankylosing Spondylitis Functional Index) was also estimated, but coefficients are not available.</t>
  </si>
  <si>
    <t>Added August 2015. External validation added by Helen Jan 2023</t>
  </si>
  <si>
    <t>World Health Organization Quality of Life Brief (WHOQOL-BREF)</t>
  </si>
  <si>
    <t>Kangwanrattanakul, K. (2022). Mapping of the World Health Organization Quality of Life Brief (WHOQOL-BREF) to the EQ-5D-5L in the General Thai Population. Pharmacoecon Open. https://doi.org/10.1007/s41669-022-00380-0.</t>
  </si>
  <si>
    <t>Meunier, A., Soare, A., Chevrou-Severac, H., Myren, K. J., Murata, T., &amp; Longworth, L. (2022). Indirect and Direct Mapping of the Cancer-Specific EORTC QLQ-C30 onto EQ-5D-5L Utility Scores. Appl Health Econ Health Policy, 20(1), 119-131. https://doi.org/10.1007/s40258-021-00682-0.</t>
  </si>
  <si>
    <t>Uses the Multi-Instrument Comparison (MIC) dataset</t>
  </si>
  <si>
    <t>Various cancers</t>
  </si>
  <si>
    <t>mixture beta regression; adjusted limited dependent variable mixture model (ALDVM)</t>
  </si>
  <si>
    <t>Sturkenboom, R., Keszthelyi, D., Brandts, L., Weerts, Z., Snijkers, J. T. W., Masclee, A. A. M., &amp; Essers, B. A. B. (2022). The estimation of a preference-based single index for the IBS-QoL by mapping to the EQ-5D-5L in patients with irritable bowel syndrome. Qual Life Res, 31(4), 1209-1221. https://doi.org/10.1007/s11136-021-02995-y.</t>
  </si>
  <si>
    <t>Irritable Bowel Syndrome Quality of Life (IBS-QoL)</t>
  </si>
  <si>
    <t>Irritable Bowel Syndrome</t>
  </si>
  <si>
    <t>Adjusted Limited Dependent Variable Mixture Model (ALDVMM)</t>
  </si>
  <si>
    <t>Bilbao, A., Martín-Fernández, J., García-Pérez, L., Arenaza, J. C., Ariza-Cardiel, G., Ramallo-Fariña, Y., &amp; Ansola, L. (2020). Mapping WOMAC Onto the EQ-5D-5L Utility Index in Patients With Hip or Knee Osteoarthritis. Value Health, 23(3), 379-387. https://doi.org/10.1016/j.jval.2019.09.2755.</t>
  </si>
  <si>
    <t>beta regression models</t>
  </si>
  <si>
    <t>Castro, R., De Boni, R. B., Perazzo, H., Grinsztejn, B., Veloso, V. G., &amp; Ribeiro-Alves, M. (2020). Development of algorithms to estimate EQ-5D and derive health utilities from WHOQOL-HIV Bref: a mapping study. Qual Life Res, 29(9), 2497-2508. https://doi.org/10.1007/s11136-020-02534-1.</t>
  </si>
  <si>
    <t>World Health Organization Quality of Life for HIV-abbreviated version (WHOQOL-HIV Bref)</t>
  </si>
  <si>
    <t>Tweedie Generalized Linear Model (GLM)</t>
  </si>
  <si>
    <t>Log-Normal-Binomial Hurdle Model; Gamma-Binomial Hurdle Model</t>
  </si>
  <si>
    <t>Normal/Gaussian Tobit Model</t>
  </si>
  <si>
    <t>response mapping (Multinomial Logistic Models)</t>
  </si>
  <si>
    <t>Dixon, P., Hollingworth, W., &amp; Sparrow, J. (2020). Mapping to Quality of Life and Capability Measures in Cataract Surgery Patients: From Cat-PROM5 to EQ-5D-3L, EQ-5D-5L, and ICECAP-O Using Mixture Modelling. MDM Policy Pract, 5(1), 2381468320915447. https://doi.org/10.1177/2381468320915447.</t>
  </si>
  <si>
    <t>Cataract patient-reported outcome measure( Cat-PROM5)</t>
  </si>
  <si>
    <t>ICECAP-O</t>
  </si>
  <si>
    <t>Cataract</t>
  </si>
  <si>
    <t>Adjusted limited dependent variable, mixture modelling approach</t>
  </si>
  <si>
    <t>Coefficients and do file for estimating predictions available at: https://github.com/pdixon-econ/cat-prom5-mixture-mapping</t>
  </si>
  <si>
    <t>Franken, M. D., de Hond, A., Degeling, K., Punt, C. J. A., Koopman, M., Uyl-de Groot, C. A., Versteegh, M. M., &amp; van Oijen, M. G. H. (2020). Evaluation of the performance of algorithms mapping EORTC QLQ-C30 onto the EQ-5D index in a metastatic colorectal cancer cost-effectiveness model. Health Qual Life Outcomes, 18(1), 240. https://doi.org/10.1186/s12955-020-01481-2.</t>
  </si>
  <si>
    <t>Dixon, P., Dakin, H., &amp; Wordsworth, S. (2016). Generic and disease-specific estimates of quality of life in macular degeneration: mapping the MacDQoL onto the EQ-5D-3L. Qual Life Res, 25(4), 935-945. https://doi.org/10.1007/s11136-015-1145-x.</t>
  </si>
  <si>
    <t>Metastatic colorectal cancer</t>
  </si>
  <si>
    <t>random effects</t>
  </si>
  <si>
    <t>beta regression; 3 part</t>
  </si>
  <si>
    <t>Presented at HESG 2013 {Young, 2013 #299}. Externally validated by {Doble, 2016 #492} and {Marriott, 2017 #719}{Gregory, 2020 #910}</t>
  </si>
  <si>
    <t xml:space="preserve">Presented at HESG in 2013. Externally validated by: Doble, B., &amp; Lorgelly, P. (2016). Qual Life Res, 25(4), 891-911; Marriott, E-R et al. (2017). Journal of Medical Economics, 20, 193-199; Gregory (2020) Health Econ Rev, 10(1) 10. </t>
  </si>
  <si>
    <t>external validation {Gregory, 2020 #910}</t>
  </si>
  <si>
    <t>External validation and comparison with other mapping algorithms by Woodcock &amp; Doble (2018) Med Decis Making, 38(8), 954-967; Gregory (2020) Health Econ Rev, 10(1) 10.</t>
  </si>
  <si>
    <t>External validation and comparison with other mapping algorithms by Gregory (2020) Health Econ Rev, 10(1) 10.</t>
  </si>
  <si>
    <t>{Gray, 2018 #650}{Hernández Alava, 2020 #907}</t>
  </si>
  <si>
    <t>Gray L. A., Wailoo A. J., Hernandez Alava M. (2018). Mapping the FACT-B Instrument to EQ-5D-3L in Patients with Breast Cancer Using Adjusted Limited Dependent Variable Mixture Models versus Response Mapping. Value in Health. 21, 1399-1405. Hernández Alava, M., Wailoo, A., Pudney, S., Gray, L., &amp; Manca, A. (2020). Mapping clinical outcomes to generic preference-based outcome measures: development and comparison of methods. Health Technol Assess, 24(34), 1-68. https://doi.org/10.3310/hta24340.</t>
  </si>
  <si>
    <t>Sydney Asthma Quality of Life Questionnaire (AQLQ or AQLQ-S)</t>
  </si>
  <si>
    <t>{Gray, 2018 #668}{Hernández Alava, 2020 #907}</t>
  </si>
  <si>
    <t>Gray L. A., Hernandez Alava M, Wailoo A. J. (2018). Development of Methods for the Mapping of Utilities Using Mixture Models: Mapping the AQLQ-S to the EQ-5D-5L and the HUI3 in Patients with Asthma. Value in Health. 21, 748-757. Hernández Alava, M., Wailoo, A., Pudney, S., Gray, L., &amp; Manca, A. (2020). Mapping clinical outcomes to generic preference-based outcome measures: development and comparison of methods. Health Technol Assess, 24(34), 1-68. https://doi.org/10.3310/hta24340.</t>
  </si>
  <si>
    <t>Brain injury</t>
  </si>
  <si>
    <t>Heart disease</t>
  </si>
  <si>
    <t>Glasgow Outcome Scale (GOS): extended GOS</t>
  </si>
  <si>
    <t>Glasgow Outcome Scale (GOS): basic GOS</t>
  </si>
  <si>
    <t>{Hernandez-Alava, 2017 #696}{Hernández Alava, 2020 #907}</t>
  </si>
  <si>
    <t>Gray, L. A., Hernandez Alava, M., &amp; Wailoo, A. J. (2021). Mapping the EORTC QLQ-C30 to EQ-5D-3L in patients with breast cancer. BMC Cancer, 21(1), 1237. https://doi.org/10.1186/s12885-021-08964-5. Hernández Alava, M., Wailoo, A., Pudney, S., Gray, L., &amp; Manca, A. (2020). Mapping clinical outcomes to generic preference-based outcome measures: development and comparison of methods. Health Technol Assess, 24(34), 1-68. https://doi.org/10.3310/hta24340.</t>
  </si>
  <si>
    <t>{Gray, 2021 #949}{Hernández Alava, 2020 #907}</t>
  </si>
  <si>
    <t>Hernandez-Alava, M., &amp; Pudney, S. (2017). Econometric modelling of multiple self-reports of health states: The switch from EQ-5D-3L to EQ-5D-5L in evaluating drug therapies for rheumatoid arthritis. J Health Econ, 55, 139-152. Hernández Alava, M., Wailoo, A., Pudney, S., Gray, L., &amp; Manca, A. (2020). Mapping clinical outcomes to generic preference-based outcome measures: development and comparison of methods. Health Technol Assess, 24(34), 1-68. https://doi.org/10.3310/hta24340.</t>
  </si>
  <si>
    <t>{Ward Fuller, 2017 #711}{Hernández Alava, 2020 #907}</t>
  </si>
  <si>
    <t>Ward Fuller, G., Hernandez, M., Pallot, D., Lecky, F., Stevenson, M., &amp; Gabbe, B. (2017). Health State Preference Weights for the Glasgow Outcome Scale Following Traumatic Brain Injury: A Systematic Review and Mapping Study. Value Health, 20(1), 141-151. Hernández Alava, M., Wailoo, A., Pudney, S., Gray, L., &amp; Manca, A. (2020). Mapping clinical outcomes to generic preference-based outcome measures: development and comparison of methods. Health Technol Assess, 24(34), 1-68. doi.org/10.3310/hta24340.</t>
  </si>
  <si>
    <t>Kansas City Cardiomyopathy Questionnaire (KCCQ)</t>
  </si>
  <si>
    <t>Hunger, M., Eriksson, J., Regnier, S. A., Mori, K., Spertus, J. A., &amp; Cristino, J. (2020). Mapping the Kansas City Cardiomyopathy Questionnaire (KCCQ) Onto EQ-5D-3L in Heart Failure Patients: Results for the Japanese and UK Value Sets. MDM Policy Pract, 5(2), 2381468320971606. https://doi.org/10.1177/2381468320971606.</t>
  </si>
  <si>
    <t>Added January 2023 Helen</t>
  </si>
  <si>
    <t>EORTC QLQ-30</t>
  </si>
  <si>
    <t>EORTC QLQ-C30 and QLQ-MY20 myeloma module</t>
  </si>
  <si>
    <t>Functional Assessment of Cancer Therapy - Prostate (FACT-P) and EORTC QLQ-C30</t>
  </si>
  <si>
    <t>Functional Assessment of Cancer Therapy - Breast (FACT-B)</t>
  </si>
  <si>
    <r>
      <rPr>
        <b/>
        <sz val="9"/>
        <rFont val="Arial"/>
        <family val="2"/>
      </rPr>
      <t xml:space="preserve">Abbreviations for source and target instruments: </t>
    </r>
    <r>
      <rPr>
        <sz val="9"/>
        <rFont val="Arial"/>
        <family val="2"/>
      </rPr>
      <t>15D*, 15 dimensional instrument (www.15d-instrument.net); EORTC*, European Organization for Research and Treatment of Cancer; EORTC QLQ-C30*, European Organization for the Research and Treatment of Cancer Quality of Life Questionnaire; EQ-5D*, EuroQoL 5 dimensions (3-level version unless otherwise specified, www.euroqol.org); EQ-5D-5L*, EuroQoL 5 dimensions 5-level version (www.euroqol.org); EQ-5D-Y, EuroQoL 5 dimensions youth version; HUI*, Health Utilities Index (fhs.mcmaster.ca/hug); SF-12*, Short Form 12 item (www.sf-36.org); SF-36*, Short Form 36 item (www.sf-36.org); SF-6D*, Short Form 6-dimensions (www.sf-36.org).</t>
    </r>
  </si>
  <si>
    <t>Patient Reported Outcome Measurement Information System (PROMIS-29)</t>
  </si>
  <si>
    <t>Klapproth, C. P., van Bebber, J., Sidey-Gibbons, C. J., Valderas, J. M., Leplege, A., Rose, M., &amp; Fischer, F. (2020). Predicting EQ-5D-5L crosswalk from the PROMIS-29 profile for the United Kingdom, France, and Germany. Health Qual Life Outcomes, 18(1), 389. https://doi.org/10.1186/s12955-020-01629-0.</t>
  </si>
  <si>
    <t>Mapping the Minnesota living with heart failure questionnaire (MLHFQ)</t>
  </si>
  <si>
    <t>robust MM estimator, beta regression, multivariable fractional polynomials</t>
  </si>
  <si>
    <t>Kularatna, S., Senanayake, S., Chen, G., &amp; Parsonage, W. (2020). Mapping the Minnesota living with heart failure questionnaire (MLHFQ) to EQ-5D-5L in patients with heart failure. Health Qual Life Outcomes, 18(1), 115. https://doi.org/10.1186/s12955-020-01368-2.</t>
  </si>
  <si>
    <t>MacNew Heart Disease Quality of Life Questionnaire (MacNew)</t>
  </si>
  <si>
    <t>Coronary heart disease (CHD)</t>
  </si>
  <si>
    <t>Uses MIC data</t>
  </si>
  <si>
    <t>Lamu, A. N. (2020). Does linear equating improve prediction in mapping? Crosswalking MacNew onto EQ-5D-5L value sets. Eur J Health Econ, 21(6), 903-915. https://doi.org/10.1007/s10198-020-01183-y.</t>
  </si>
  <si>
    <t>one-inflated beta regression, fractional regression model, robust MM-estimator</t>
  </si>
  <si>
    <t>Liu, T., Li, S., Wang, M., Sun, Q., &amp; Chen, G. (2020). Mapping the Chinese Version of the EORTC QLQ-BR53 Onto the EQ-5D-5L and SF-6D Utility Scores. Patient, 13(5), 537-555. https://doi.org/10.1007/s40271-020-00422-x.</t>
  </si>
  <si>
    <t>robust MM-estimator, finite mixtures of beta regression model</t>
  </si>
  <si>
    <t>Hip osteoarthritis</t>
  </si>
  <si>
    <t>Martín-Fernández, J., Morey-Montalvo, M., Tomás-García, N., Martín-Ramos, E., Muñoz-García, J. C., Polentinos-Castro, E., Rodríguez-Martínez, G., Arenaza, J. C., García-Pérez, L., Magdalena-Armas, L., &amp; Bilbao, A. (2020). Mapping analysis to predict EQ-5D-5 L utility values based on the Oxford Hip Score (OHS) and Oxford Knee Score (OKS) questionnaires in the Spanish population suffering from lower limb osteoarthritis. Health Qual Life Outcomes, 18(1), 184. https://doi.org/10.1186/s12955-020-01435-8.</t>
  </si>
  <si>
    <t>EORTC QLQ-C30 and QLQ-H&amp;N35</t>
  </si>
  <si>
    <t>Noel, C. W., Stephens, R. F., Su, J. S., Xu, W., Krahn, M., Monteiro, E., Goldstein, D. P., Giuliani, M., Hansen, A. R., &amp; de Almeida, J. R. (2020). Mapping the EORTC QLQ-C30 and QLQ-H&amp;N35, onto EQ-5D-5L and HUI-3 indices in patients with head and neck cancer. Head Neck, 42(9), 2277-2286. https://doi.org/10.1002/hed.26181.</t>
  </si>
  <si>
    <t>Also mapped to: Visual Functioning Questionnaire-Utility Index (VFQ-UI) and EQ-5D-3L with vision bolt on. Calculator for estimating predictions available at https://figshare.shef.ac.uk/articles/dataset/Utility_calculator_for_visual_acuity/9873731/1</t>
  </si>
  <si>
    <t>Pennington, B. M., Hernández-Alava, M., Hykin, P., Sivaprasad, S., Flight, L., Alshreef, A., &amp; Brazier, J. (2020). Mapping From Visual Acuity to EQ-5D, EQ-5D With Vision Bolt-On, and VFQ-UI in Patients With Macular Edema in the LEAVO Trial. Value Health, 23(7), 928-935. https://doi.org/10.1016/j.jval.2020.03.008.</t>
  </si>
  <si>
    <t>Best-corrected visual acuity</t>
  </si>
  <si>
    <t>Macular oedema</t>
  </si>
  <si>
    <t>Psoriasis Disability Index (PDI)</t>
  </si>
  <si>
    <t>Su, J., Liu, T., Li, S., Zhao, Y., &amp; Kuang, Y. (2020). A mapping study in mainland China: predicting EQ-5D-5L utility scores from the psoriasis disability index. J Med Econ, 23(7), 737-743. https://doi.org/10.1080/13696998.2020.1748636.</t>
  </si>
  <si>
    <t>Short-Form Long Term Conditions Questionnaire (LTCQ-8)</t>
  </si>
  <si>
    <t>Tsiachristas, A., Potter, C. M., Rocks, S., Peters, M., Cundell, M., McShane, R., Batchelder, L., Fox, D., Forder, J. E., Jones, K., Waite, F., Freeman, D., &amp; Fitzpatrick, R. (2020). Estimating EQ-5D utilities based on the Short-Form Long Term Conditions Questionnaire (LTCQ-8). Health Qual Life Outcomes, 18(1), 279. https://doi.org/10.1186/s12955-020-01506-w.</t>
  </si>
  <si>
    <t>fractional logit</t>
  </si>
  <si>
    <t>Coefficients presented in Table 4. Externally validated in the paper and by: Doble, B., &amp; Lorgelly, P. (2016). Qual Life Res, 25 891-911.</t>
  </si>
  <si>
    <t>Vilsbøll, A. W., Kragh, N., Hahn-Pedersen, J., &amp; Jensen, C. E. (2020). Mapping Dermatology Life Quality Index (DLQI) scores to EQ-5D utility scores using data of patients with atopic dermatitis from the National Health and Wellness Study. Qual Life Res, 29(9), 2529-2539. https://doi.org/10.1007/s11136-020-02499-1.</t>
  </si>
  <si>
    <t>Atopic dermatitis</t>
  </si>
  <si>
    <t>regression mixture model</t>
  </si>
  <si>
    <t>Xu, R. H., Wong, E. L. Y., Jin, J., Dou, Y., &amp; Dong, D. (2020). Mapping of the EORTC QLQ-C30 to EQ-5D-5L index in patients with lymphomas. Eur J Health Econ, 21(9), 1363-1373. https://doi.org/10.1007/s10198-020-01220-w.</t>
  </si>
  <si>
    <t>Lymphoma</t>
  </si>
  <si>
    <t>beta-based mixture model, ALDVMM</t>
  </si>
  <si>
    <t>Abdin, E., Chong, S. A., Seow, E., Tan, K. B., &amp; Subramaniam, M. (2021). Mapping the PHQ-8 to EQ-5D, HUI3 and SF6D in patients with depression. BMC Psychiatry, 21(1), 451. https://doi.org/10.1186/s12888-021-03463-0.</t>
  </si>
  <si>
    <t>8-item Patient Health Questionnaire (PHQ-8)</t>
  </si>
  <si>
    <t>beta regression mixture model</t>
  </si>
  <si>
    <t>{Aghdaee, 2022 #822}</t>
  </si>
  <si>
    <t>Aghdaee, M., Parkinson, B., Sinha, K., Gu, Y., Sharma, R., Olin, E., &amp; Cutler, H. (2022). An examination of machine learning to map non-preference based patient reported outcome measures to health state utility values. Health Econ, 31(8), 1525-1557. https://doi.org/10.1002/hec.4503.</t>
  </si>
  <si>
    <t>Aghdaee, M., Gu, Y., Sinha, K., Parkinson, B., Sharma, R., &amp; Cutler, H. (2022). Mapping the Patient-Reported Outcomes Measurement Information System (PROMIS-29) to EQ-5D-5L. Pharmacoeconomics. https://doi.org/10.1007/s40273-022-01157-3.</t>
  </si>
  <si>
    <t>Patient-Reported Outcomes Measurement Information System (PROMIS-29)</t>
  </si>
  <si>
    <t>betamix; ALDVMM</t>
  </si>
  <si>
    <t>Patient-Reported Outcomes Measurement Information System Global Health 10 (PROMIS-GH10)</t>
  </si>
  <si>
    <t>median regression; Betamix; ALDVMM; classification and regression trees analysis (CART); random forest and bagging (bagged CART); neural networks; least absolute shrinkage and selection operator (LASSO)</t>
  </si>
  <si>
    <t>Ahadi, M. S., Vahidpour, N., Togha, M., Daroudi, R., Nadjafi-Semnani, F., Mohammadshirazi, Z., Akbari-Sari, A., &amp; Ghorbani, Z. (2021). Assessment of Utility in Migraine: Mapping the Migraine-Specific Questionnaire to the EQ-5D-5L. Value Health Reg Issues, 25, 57-63. https://doi.org/10.1016/j.vhri.2020.12.003.</t>
  </si>
  <si>
    <t>Migraine-Specific Questionnaire (MSQ)</t>
  </si>
  <si>
    <t>Ayala, A., Forjaz, M. J., Ramallo-Fariña, Y., Martín-Fernández, J., García-Pérez, L., &amp; Bilbao, A. (2021). Response Mapping Methods to Estimate the EQ-5D-5L From the Western Ontario McMaster Universities Osteoarthritis in Patients With Hip or Knee Osteoarthritis. Value Health, 24(6), 874-883. https://doi.org/10.1016/j.jval.2021.01.003.</t>
  </si>
  <si>
    <t>Western Ontario McMaster Universities Osteoarthritis (WOMAC)</t>
  </si>
  <si>
    <t>Conditional probabilities available at: https://www.dropbox.com/s/i858bfjtqohn2vk/conditional_probabilities_BN_Supplementary_material.xlsx?dl</t>
  </si>
  <si>
    <t>Clement, N. D., Afzal, I., Peacock, C. J. H., MacDonald, D., Macpherson, G. J., Patton, J. T., Asopa, V., Sochart, D. H., &amp; Kader, D. F. (2022). Mapping analysis to predict the associated EuroQol five-dimension three-level utility values from the Oxford Knee Score : a prediction and validation study. Bone Jt Open, 3(7), 573-581. https://doi.org/10.1302/2633-1462.37.Bjo-2022-0054.R1.</t>
  </si>
  <si>
    <t>Gao, L., Luo, W., Tonmukayakul, U., Moodie, M., &amp; Chen, G. (2021). Mapping MacNew Heart Disease Quality of Life Questionnaire onto country-specific EQ-5D-5L utility scores: a comparison of traditional regression models with a machine learning technique. Eur J Health Econ, 22(2), 341-350. https://doi.org/10.1007/s10198-020-01259-9.</t>
  </si>
  <si>
    <t>MacNew Heart Disease Quality of Life Questionnaire</t>
  </si>
  <si>
    <t>MIC study</t>
  </si>
  <si>
    <t>robust MM-estimator; ALDVMM; betamix; deep neural network</t>
  </si>
  <si>
    <t>author</t>
  </si>
  <si>
    <t>Khairnar, R., Pugh, S. L., Sandler, H. M., Lee, W. R., Villalonga Olives, E., Mullins, C. D., Palumbo, F. B., Bruner, D. W., Shaya, F. T., Bentzen, S. M., Shah, A. B., Malone, S. C., Michalski, J. M., Dayes, I. S., Seaward, S. A., Albert, M., Currey, A. D., Pisansky, T. M., Chen, Y., Horwitz, E. M., DeNittis, A. S., Feng, F. Y., &amp; Mishra, M. V. (2021). Mapping expanded prostate cancer index composite to EQ5D utilities to inform economic evaluations in prostate cancer: Secondary analysis of NRG/RTOG 0415. PLoS One, 16(4), e0249123. https://doi.org/10.1371/journal.pone.0249123.</t>
  </si>
  <si>
    <t>Expanded Prostate Cancer Index Composite (EPIC)</t>
  </si>
  <si>
    <t>Added January 2023 Rositsa</t>
  </si>
  <si>
    <t>Khan, K., Mistry, H., Matharu, M. et al. Mapping between headache specific and generic preference-based health-related quality of life measures. BMC Med Res Methodol 22, 277 (2022). https://doi.org/10.1186/s12874-022-01762-y</t>
  </si>
  <si>
    <t xml:space="preserve">Chronic Headache Questionnaire (CH-QLQ) </t>
  </si>
  <si>
    <t>Chronic headache</t>
  </si>
  <si>
    <t>{Hernandez Alava, 2022 #880}. . Adapted to predict Australian tariff by {Papadopoulos, 2022 #923}</t>
  </si>
  <si>
    <t>Externally validated by Hernandez Alva et al 2021 (http://dx.doi.org/10.1136/rmdopen-2021-001955). Adapted to predict Australian tariff by Papadopoulos et al 2022 (https://doi.org/10.1080/13696998.2022.2078574)</t>
  </si>
  <si>
    <t>Kumanomidou H, Kanai K, Oka A, et al. Mapping naso-ocular symptom scores to EQ-5D-5L utility values in Japanese cedar pollinosis. Allergology International, 2022, 71(2):207-213. https://doi.org/10.1016/j.alit.2021.11.002.</t>
  </si>
  <si>
    <t>Total naso-ocular symptom score (TSS)</t>
  </si>
  <si>
    <t>Luan L, Hu H, Li SC. (2021). Mapping Utility Scores From the HeartQoL Questionnaire Into the EQ-5D for Ischemic Heart Disease. Value Health Reg Issues. 24:33-37.</t>
  </si>
  <si>
    <t xml:space="preserve"> HeartQoL</t>
  </si>
  <si>
    <t>Neilson AR, Jones GT, Macfarlane GJ, Pathan EM, McNamee P. (2022). Generating EQ-5D-5L health utility scores from BASDAI and BASFI: a mapping study in patients with axial spondyloarthritis using longitudinal UK registry data. Eur J Health Econ. 23(8):1357-1369.</t>
  </si>
  <si>
    <t>Bath Ankylosing Disease Activity Index (BASDAI), Bath Ankylosing Spondylitis Functional Index (BASFI)</t>
  </si>
  <si>
    <t xml:space="preserve">Oliveira Gonçalves AS, Panteli D, Neeb L, Kurth T, Aigner A. (2022). HIT-6 and EQ-5D-5L in patients with migraine: assessment of common latent constructs and development of a mapping algorithm. Eur J Health Econ, 23(1):47-57. </t>
  </si>
  <si>
    <t>HIT-6</t>
  </si>
  <si>
    <t>Alzheimer’s disease</t>
  </si>
  <si>
    <t>Sakthong P. (2021). Mapping World Health Organization Quality of Life-BREF Onto 5-Level EQ-5D in Thai Patients With Chronic Diseases. Value Health, 24(8):1089-1094.</t>
  </si>
  <si>
    <t>World Health Organization Quality of Life-BREF (WHOQOL-BREF)</t>
  </si>
  <si>
    <t>Chronic diseases</t>
  </si>
  <si>
    <t>Shafie AA, Chhabra IK, Wong JHY, Mohammed NS. (2021). Mapping PedsQL™ Generic Core Scales to EQ-5D-3L utility scores in transfusion-dependent thalassemia patients. Eur J Health Econ, 22(5):735-747.</t>
  </si>
  <si>
    <t>PedsQL 4.0 Generic Core Scales</t>
  </si>
  <si>
    <t>Transfusion dependent thalassemia</t>
  </si>
  <si>
    <t>Thankappan K, Patel T, Ajithkumar KK, Balasubramanian D, Raj M, Subramanian S, Iyer S. (2022). Mapping of head and neck cancer patient concerns inventory scores on to Euroqol-Five Dimensions-Five Levels (EQ-5D-5L) health utility scores. Eur J Health Econ, 23(2):225-235.</t>
  </si>
  <si>
    <t>Head and Neck Patient Concerns Inventory (PCI)</t>
  </si>
  <si>
    <t>Valsamis EM, Beard D, Carr A, Collins GS, Brealey S, Rangan A, Santos R, Corbacho B, Rees JL, Pinedo-Villanueva R. (2023). Mapping the Oxford Shoulder Score onto the EQ-5D utility index. Qual Life Res, 32(2):507-518.</t>
  </si>
  <si>
    <t>Oxford Shoulder Score (OSS)</t>
  </si>
  <si>
    <t>{Valsamis, 2023 #921}</t>
  </si>
  <si>
    <t>Shoulder pathologies</t>
  </si>
  <si>
    <t>EQ-5D-3L</t>
  </si>
  <si>
    <t>Wang K, Guo X, Yu S, Gao L, Wang Z, Zhu H, Xing B, Zhang S, Dong D. (2021). Mapping of the acromegaly quality of life questionnaire to ED-5D-5L index score among patients with acromegaly. Eur J Health Econ, 22(9):1381-1391.</t>
  </si>
  <si>
    <t xml:space="preserve">Acromegaly quality of life (AcroQoL) questionnaire </t>
  </si>
  <si>
    <t>Wang L, Lu Y, Dai Z, Shi P, Xu J, Chang F, Lu Y. (2022). Obtaining EQ-5D-3L utility index from the health status scale of traditional Chinese medicine (TCM-HSS) based on a mapping study. Health Qual Life Outcomes, 20(1):164.</t>
  </si>
  <si>
    <t>Health status scale of traditional Chinese medicine (TCM-HSS)</t>
  </si>
  <si>
    <t>Webb, E.J.D. (2023). An Item-Response Mapping from General Health Questionnaire Responses to EQ-5D-3L Using a General Population Sample from England. Appl Health Econ Health Policy 21, 327–346.</t>
  </si>
  <si>
    <t>Wen J, Jin X, Al Sayah F, Short H, Ohinmaa A, Davison SN, Walsh M, Johnson JA. (2022). Mapping the Edmonton Symptom Assessment System-Revised: Renal to the EQ-5D-5L in patients with chronic kidney disease. Qual Life Res, 31(2):567-577.</t>
  </si>
  <si>
    <t>Edmonton Symptom Assessment System-Revised: Renal (ESAS-r: Renal)</t>
  </si>
  <si>
    <t>Chronic kidney disease</t>
  </si>
  <si>
    <t>Xu RH, Dong D, Luo N, Wong EL, Yang R, Liu J, Yuan H, Zhang S. (2022). Mapping the Haem-A-QoL to the EQ-5D-5L in patients with hemophilia. Qual Life Res, 31(5):1533-1544.</t>
  </si>
  <si>
    <t>Haem-A-QoL</t>
  </si>
  <si>
    <t>Hemophilia</t>
  </si>
  <si>
    <t>Yousefi M, Nahvijou A, Sari AA, Ameri H. (2021). Mapping QLQ-C30 Onto EQ-5D-5L and SF-6D-V2 in Patients With Colorectal and Breast Cancer From a Developing Country. Value Health Reg Issues, 24:57-66.</t>
  </si>
  <si>
    <t>QLQ-C30</t>
  </si>
  <si>
    <t xml:space="preserve">Colorectal and breast cancer </t>
  </si>
  <si>
    <t xml:space="preserve">Yu, CH., Chang, SM., Hsu, CH. et al. (2022). Mapping algorithms for predicting EuroQol-5D-3L utilities from the assessment test of chronic obstructive pulmonary disease. Sci Rep 12, 20930. </t>
  </si>
  <si>
    <t>Chronic obstructive pulmonary disease (COPD) assessment test (CAT)</t>
  </si>
  <si>
    <t>modified January 2023 Rositsa</t>
  </si>
  <si>
    <t>Ischemic heart disease</t>
  </si>
  <si>
    <t>adjusted limited dependent variable mixture models; mixture beta regression models</t>
  </si>
  <si>
    <t>Rombach I, Iftikhar M, Jhuti GS, Gustavsson A, Lecomte P, Belger M, Handels R, Castro Sanchez AY, Kors J, Hopper L, Olde Rikkert M, Selbæk G, Stephan A, Sikkes SAM, Woods B, Gonçalves-Pereira M, Zanetti O, Ramakers IHGB, Verhey FRJ, Gallacher J, Actifcare Consortium, LeARN Consortium, Landeiro F, Gray AM; ROADMAP Consortium. (2021). Obtaining EQ-5D-5L utilities from the disease specific quality of life Alzheimer's disease scale: development and results from a mapping study. Qual Life Res, 30(3):867-879.</t>
  </si>
  <si>
    <t>adjusted limited dependent variable mixture models</t>
  </si>
  <si>
    <t>van Hout B., Janssen M. F., Feng Y. S., Kohlmann T., Busschbach J., Golicki D., et al. (2012). Interim scoring for the EQ-5D-5L: mapping the EQ-5D-5L to EQ-5D-3L value sets. Value Health. 15 (5), 708-15.</t>
  </si>
  <si>
    <t>van Hout BA, Shaw JW. (2021). Mapping EQ-5D-3L to EQ-5D-5L. Value Health, 24(9):1285-1293.</t>
  </si>
  <si>
    <t>non-parametric models</t>
  </si>
  <si>
    <t>Used the same dataset as van Hout 2012</t>
  </si>
  <si>
    <t>beta-based mixture, and adjusted limited dependent variable mixture models</t>
  </si>
  <si>
    <t>least absolute shrinkage and selection operator (LASSO); non-parametric</t>
  </si>
  <si>
    <t>mixture models (BETAMIX, ALDVMM)</t>
  </si>
  <si>
    <t>mixture beta regression model (BM), ALDVMM, robust MM-estimator model (MM)</t>
  </si>
  <si>
    <t>Mean Rank Method (MRM) models</t>
  </si>
  <si>
    <t>Axial spondyloarthritis</t>
  </si>
  <si>
    <t>Tsuchiya A., Brazier J., McColl E., Parkin D. (2001). A condition-specific instrument, a generic instrument, and a preference based generic instrument. Presented at the 17th Plenary Meeting of the EuroQoL Group in Copenhagen, Denmark in September 2001. http://www.euroqol.org/uploads/media/Proc01Copen2Tsuchiya.pdf (Accessed: 20th December 2012). AND Tsuchiya A., Brazier J., McColl E., Parkin D. (2002). Deriving preference-based single indices from non-preference based condition-specific instruments: Converting AQLQ into EQ5D indices. Sheffield Health Economics Group Discussion Paper Series 02/1. http://www.shef.ac.uk/content/1/c6/01/63/29/02_1FT.pdf</t>
  </si>
  <si>
    <r>
      <rPr>
        <b/>
        <sz val="9"/>
        <rFont val="Arial"/>
        <family val="2"/>
      </rPr>
      <t xml:space="preserve">Abbreviations for mapping methods: </t>
    </r>
    <r>
      <rPr>
        <sz val="9"/>
        <rFont val="Arial"/>
        <family val="2"/>
      </rPr>
      <t>ALDVMM, adjusted limited dependent variable mixed models; CLAD, censored least absolute deviation; GEE, generalised estimating equations; GLM, generalised linear model; GLS, generalised least squares; OLS, ordinary least squares.</t>
    </r>
  </si>
  <si>
    <t>He, Z., Liang, W., Xu, W., Huang, W., Wang, X., Huang, K., &amp; Yang, L. (2022). Mapping the FACT-G to EQ-5D-3L utility index in cancer with the Chinese values set. Expert Rev Pharmacoecon Outcomes Res, 22(7), 1103-1116.</t>
  </si>
  <si>
    <t>Lung, breast, stomach, esophageal, colorectal, or liver cancer</t>
  </si>
  <si>
    <t>Coefficients and ado files to implement this mapping are available at: https://www.herc.ox.ac.uk/downloads/downloads-supporting-material-1</t>
  </si>
  <si>
    <t>Thomas, M., Jones, P. G., Cohen, D. J., Suzanne, A. V., Magnuson, E. A., Wang, K., Thourani, V. H., Fonarow, G. C., Sandhu, A. T., &amp; Spertus, J. A. (2021). Predicting the EQ-5D utilities from the Kansas City Cardiomyopathy Questionnaire in patients with heart failure. Eur Heart J Qual Care Clin Outcomes, 7(4), 388-396.</t>
  </si>
  <si>
    <t>Kansas City Cardiomyopathy Questionnaire (KCCQ-23)</t>
  </si>
  <si>
    <t>Kansas City Cardiomyopathy Questionnaire (KCCQ-12)</t>
  </si>
  <si>
    <t>SAS code to generate predictions for all models is available from John Spertus at spertusj@umkc.edu. External validation reported in the paper.</t>
  </si>
  <si>
    <t>2-part model</t>
  </si>
  <si>
    <t>Shields, G. E., Rogers, K. D., Young, A., Dedotsi, S., &amp; Davies, L. M. (2020). Health State Values of Deaf British Sign Language (BSL) Users in the UK: An Application of the BSL Version of the EQ-5D-5L. Appl Health Econ Health Policy, 18(4), 547-556.</t>
  </si>
  <si>
    <t>Physical illness, disability and CORE-10 score</t>
  </si>
  <si>
    <t>Deaf adults</t>
  </si>
  <si>
    <t>Wang, X., Moullaali, T. J., Li, Q., Berge, E., Robinson, T. G., Lindley, R., Zheng, D., Delcourt, C., Arima, H., Song, L., Chen, X., Yang, J., Chalmers, J., Anderson, C. S., &amp; Sandset, E. C. (2020). Utility-Weighted Modified Rankin Scale Scores for the Assessment of Stroke Outcome: Pooled Analysis of 20 000+ Patients. Stroke, 51(8), 2411-2417.</t>
  </si>
  <si>
    <r>
      <t xml:space="preserve">This database lists published primary studies estimating mapping algorithms that estimate EQ-5D utilities from other quality of life measures and report the algorithm in sufficient detail to allow other researchers to estimate utilities on other data. Studies were identified from previous reviews and literature searches and searches will be updated approximately every year. Further details on the database are available at: </t>
    </r>
    <r>
      <rPr>
        <u/>
        <sz val="10"/>
        <color rgb="FF0000FF"/>
        <rFont val="Arial"/>
        <family val="2"/>
      </rPr>
      <t>http://www.herc.ox.ac.uk/downloads/mappingdatabase</t>
    </r>
    <r>
      <rPr>
        <sz val="10"/>
        <rFont val="Arial"/>
        <family val="2"/>
      </rPr>
      <t>. Date of last MEDLINE search: 13 January 2023.</t>
    </r>
  </si>
  <si>
    <r>
      <t xml:space="preserve">If you use this database to identify mapping studies for your paper or HTA submission, please cite this database as follows:
Dakin H, Abel, L, Burns R, Koleva-Kolarova R, Yang Y, 2023. HERC database of mapping studies, Version 9.0 (Last updated: 1st December 2023). </t>
    </r>
    <r>
      <rPr>
        <u/>
        <sz val="10"/>
        <color rgb="FF0000FF"/>
        <rFont val="Arial"/>
        <family val="2"/>
      </rPr>
      <t>https://doi.org/10.5287/ora-avomzqyvb</t>
    </r>
    <r>
      <rPr>
        <sz val="10"/>
        <rFont val="Arial"/>
        <family val="2"/>
      </rPr>
      <t xml:space="preserve">. Available at: </t>
    </r>
    <r>
      <rPr>
        <u/>
        <sz val="10"/>
        <color rgb="FF0000FF"/>
        <rFont val="Arial"/>
        <family val="2"/>
      </rPr>
      <t>http://www.herc.ox.ac.uk/downloads/herc-database-of-mapping-studies</t>
    </r>
    <r>
      <rPr>
        <sz val="10"/>
        <rFont val="Arial"/>
        <family val="2"/>
      </rPr>
      <t xml:space="preserve">.
Dakin H, Abel L, Burns R, Yang Y. 2018. Review and critical appraisal of studies mapping from quality of life or clinical measures to EQ-5D: an online database and application of the MAPS statement. Health and Quality of Life Outcomes. 16:31.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</si>
</sst>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10"/>
      <color indexed="8"/>
      <name val="Arial"/>
      <family val="2"/>
    </font>
    <font>
      <u/>
      <sz val="10"/>
      <color indexed="12"/>
      <name val="Arial"/>
      <family val="2"/>
    </font>
    <font>
      <b/>
      <sz val="12"/>
      <name val="Arial"/>
      <family val="2"/>
    </font>
    <font>
      <sz val="8"/>
      <name val="Arial"/>
      <family val="2"/>
    </font>
    <font>
      <b/>
      <sz val="7"/>
      <name val="Arial"/>
      <family val="2"/>
    </font>
    <font>
      <sz val="16"/>
      <name val="Arial"/>
      <family val="2"/>
    </font>
    <font>
      <sz val="10"/>
      <color indexed="23"/>
      <name val="Arial"/>
      <family val="2"/>
    </font>
    <font>
      <sz val="8"/>
      <color indexed="81"/>
      <name val="Tahoma"/>
      <family val="2"/>
    </font>
    <font>
      <b/>
      <sz val="8"/>
      <color indexed="81"/>
      <name val="Tahoma"/>
      <family val="2"/>
    </font>
    <font>
      <b/>
      <u/>
      <sz val="10"/>
      <name val="Arial"/>
      <family val="2"/>
    </font>
    <font>
      <sz val="9"/>
      <color indexed="81"/>
      <name val="Tahoma"/>
      <family val="2"/>
    </font>
    <font>
      <b/>
      <sz val="9"/>
      <color indexed="81"/>
      <name val="Tahoma"/>
      <family val="2"/>
    </font>
    <font>
      <sz val="10"/>
      <color indexed="8"/>
      <name val="Arial"/>
      <family val="2"/>
    </font>
    <font>
      <sz val="9"/>
      <name val="Arial"/>
      <family val="2"/>
    </font>
    <font>
      <b/>
      <sz val="9"/>
      <name val="Arial"/>
      <family val="2"/>
    </font>
    <font>
      <sz val="10"/>
      <color rgb="FFFF0000"/>
      <name val="Arial"/>
      <family val="2"/>
    </font>
    <font>
      <sz val="11"/>
      <color rgb="FF000000"/>
      <name val="Calibri"/>
      <family val="2"/>
      <scheme val="minor"/>
    </font>
    <font>
      <sz val="10"/>
      <color rgb="FF000000"/>
      <name val="Arial"/>
      <family val="2"/>
    </font>
    <font>
      <sz val="10"/>
      <color theme="0" tint="-0.14999847407452621"/>
      <name val="Arial"/>
      <family val="2"/>
    </font>
    <font>
      <u/>
      <sz val="10"/>
      <color rgb="FF0000FF"/>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rgb="FF92D050"/>
        <bgColor indexed="64"/>
      </patternFill>
    </fill>
  </fills>
  <borders count="52">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s>
  <cellStyleXfs count="11">
    <xf numFmtId="0" fontId="0" fillId="0" borderId="0"/>
    <xf numFmtId="0" fontId="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2" fillId="0" borderId="0"/>
    <xf numFmtId="0" fontId="1" fillId="0" borderId="0"/>
  </cellStyleXfs>
  <cellXfs count="1081">
    <xf numFmtId="0" fontId="0" fillId="0" borderId="0" xfId="0"/>
    <xf numFmtId="0" fontId="0" fillId="2" borderId="0" xfId="0" applyFill="1"/>
    <xf numFmtId="0" fontId="8" fillId="2" borderId="0" xfId="0" applyFont="1" applyFill="1"/>
    <xf numFmtId="0" fontId="8" fillId="3" borderId="0" xfId="0" applyFont="1" applyFill="1"/>
    <xf numFmtId="0" fontId="0" fillId="3" borderId="0" xfId="0" applyFill="1"/>
    <xf numFmtId="0" fontId="8" fillId="0" borderId="0" xfId="0" applyFont="1" applyFill="1"/>
    <xf numFmtId="0" fontId="6" fillId="2" borderId="0" xfId="0" applyFont="1" applyFill="1"/>
    <xf numFmtId="0" fontId="0" fillId="4" borderId="0" xfId="0" applyFill="1"/>
    <xf numFmtId="0" fontId="0" fillId="0" borderId="0" xfId="0" applyFill="1"/>
    <xf numFmtId="0" fontId="6" fillId="0" borderId="2" xfId="0" applyFont="1" applyFill="1" applyBorder="1" applyAlignment="1">
      <alignment horizontal="center" vertical="top" wrapText="1"/>
    </xf>
    <xf numFmtId="0" fontId="0" fillId="2" borderId="0" xfId="0" applyFill="1" applyAlignment="1">
      <alignment horizontal="center"/>
    </xf>
    <xf numFmtId="0" fontId="0" fillId="2" borderId="0" xfId="0" applyFill="1" applyBorder="1" applyAlignment="1">
      <alignment horizontal="center"/>
    </xf>
    <xf numFmtId="0" fontId="14" fillId="5" borderId="2" xfId="0" applyFont="1" applyFill="1" applyBorder="1"/>
    <xf numFmtId="0" fontId="14" fillId="5" borderId="4" xfId="0" applyFont="1" applyFill="1" applyBorder="1"/>
    <xf numFmtId="0" fontId="14" fillId="5" borderId="3" xfId="0" applyFont="1" applyFill="1" applyBorder="1"/>
    <xf numFmtId="0" fontId="14" fillId="5" borderId="12" xfId="0" applyFont="1" applyFill="1" applyBorder="1"/>
    <xf numFmtId="0" fontId="0" fillId="2" borderId="13" xfId="0" applyFill="1" applyBorder="1"/>
    <xf numFmtId="0" fontId="0" fillId="2" borderId="14" xfId="0" applyFill="1" applyBorder="1"/>
    <xf numFmtId="0" fontId="14" fillId="5" borderId="6" xfId="0" applyFont="1" applyFill="1" applyBorder="1"/>
    <xf numFmtId="0" fontId="14" fillId="5" borderId="0" xfId="0" applyFont="1" applyFill="1" applyBorder="1" applyAlignment="1">
      <alignment horizontal="center" wrapText="1"/>
    </xf>
    <xf numFmtId="0" fontId="14" fillId="5" borderId="15" xfId="0" applyFont="1" applyFill="1" applyBorder="1"/>
    <xf numFmtId="0" fontId="8" fillId="6" borderId="6" xfId="0" applyFont="1" applyFill="1" applyBorder="1"/>
    <xf numFmtId="0" fontId="0" fillId="6" borderId="15" xfId="0" applyFill="1" applyBorder="1"/>
    <xf numFmtId="0" fontId="8" fillId="6" borderId="15" xfId="0" applyFont="1" applyFill="1" applyBorder="1"/>
    <xf numFmtId="0" fontId="8" fillId="6" borderId="4" xfId="0" applyFont="1" applyFill="1" applyBorder="1"/>
    <xf numFmtId="0" fontId="0" fillId="6" borderId="6" xfId="0" applyFill="1" applyBorder="1"/>
    <xf numFmtId="0" fontId="0" fillId="7" borderId="0" xfId="0" applyFill="1"/>
    <xf numFmtId="0" fontId="8" fillId="6" borderId="13" xfId="0" applyFont="1" applyFill="1" applyBorder="1"/>
    <xf numFmtId="0" fontId="6" fillId="7" borderId="2" xfId="1" applyFont="1" applyFill="1" applyBorder="1" applyAlignment="1" applyProtection="1">
      <alignment horizontal="left" vertical="top" wrapText="1"/>
    </xf>
    <xf numFmtId="0" fontId="6" fillId="7" borderId="2" xfId="0" applyFont="1" applyFill="1" applyBorder="1" applyAlignment="1">
      <alignment horizontal="center" vertical="top" wrapText="1"/>
    </xf>
    <xf numFmtId="3" fontId="6" fillId="7" borderId="2" xfId="0" applyNumberFormat="1" applyFont="1" applyFill="1" applyBorder="1" applyAlignment="1">
      <alignment horizontal="center" vertical="top" wrapText="1"/>
    </xf>
    <xf numFmtId="0" fontId="5" fillId="7" borderId="1" xfId="0" applyFont="1" applyFill="1" applyBorder="1" applyAlignment="1">
      <alignment horizontal="center" vertical="top" wrapText="1"/>
    </xf>
    <xf numFmtId="0" fontId="6" fillId="7" borderId="2" xfId="0" applyFont="1" applyFill="1" applyBorder="1" applyAlignment="1">
      <alignment horizontal="left" vertical="top" wrapText="1"/>
    </xf>
    <xf numFmtId="3" fontId="6" fillId="7" borderId="3" xfId="0" applyNumberFormat="1" applyFont="1" applyFill="1" applyBorder="1" applyAlignment="1">
      <alignment horizontal="center" vertical="top" wrapText="1"/>
    </xf>
    <xf numFmtId="3" fontId="6" fillId="7" borderId="12" xfId="0" applyNumberFormat="1" applyFont="1" applyFill="1" applyBorder="1" applyAlignment="1">
      <alignment horizontal="center" vertical="top" wrapText="1"/>
    </xf>
    <xf numFmtId="3" fontId="6" fillId="7" borderId="6" xfId="0" applyNumberFormat="1" applyFont="1" applyFill="1" applyBorder="1" applyAlignment="1">
      <alignment horizontal="center" vertical="top" wrapText="1"/>
    </xf>
    <xf numFmtId="0" fontId="0" fillId="2" borderId="0" xfId="0" applyFill="1" applyAlignment="1">
      <alignment horizontal="left" vertical="top"/>
    </xf>
    <xf numFmtId="0" fontId="0" fillId="7" borderId="2" xfId="0" applyFill="1" applyBorder="1" applyAlignment="1">
      <alignment horizontal="left" vertical="top" wrapText="1"/>
    </xf>
    <xf numFmtId="0" fontId="6" fillId="7" borderId="0" xfId="0" applyFont="1" applyFill="1"/>
    <xf numFmtId="9" fontId="0" fillId="0" borderId="0" xfId="4" applyFont="1" applyFill="1"/>
    <xf numFmtId="0" fontId="0" fillId="9" borderId="0" xfId="0" applyFill="1"/>
    <xf numFmtId="0" fontId="0" fillId="2" borderId="0" xfId="0" applyFill="1" applyAlignment="1">
      <alignment vertical="top" wrapText="1"/>
    </xf>
    <xf numFmtId="0" fontId="6" fillId="2" borderId="0" xfId="0" applyFont="1" applyFill="1" applyAlignment="1">
      <alignment vertical="top" wrapText="1"/>
    </xf>
    <xf numFmtId="0" fontId="6" fillId="0" borderId="0" xfId="0" applyFont="1" applyFill="1"/>
    <xf numFmtId="0" fontId="6" fillId="7" borderId="2" xfId="0" applyFont="1" applyFill="1" applyBorder="1" applyAlignment="1">
      <alignment wrapText="1"/>
    </xf>
    <xf numFmtId="0" fontId="6" fillId="6" borderId="15" xfId="0" applyFont="1" applyFill="1" applyBorder="1"/>
    <xf numFmtId="3" fontId="6" fillId="7" borderId="15" xfId="0" applyNumberFormat="1" applyFont="1" applyFill="1" applyBorder="1" applyAlignment="1">
      <alignment horizontal="center" vertical="top" wrapText="1"/>
    </xf>
    <xf numFmtId="0" fontId="6" fillId="7" borderId="20" xfId="0" applyFont="1" applyFill="1" applyBorder="1" applyAlignment="1">
      <alignment horizontal="center" vertical="top" wrapText="1"/>
    </xf>
    <xf numFmtId="0" fontId="6" fillId="10" borderId="0" xfId="0" applyFont="1" applyFill="1"/>
    <xf numFmtId="0" fontId="6" fillId="0" borderId="0" xfId="0" applyFont="1" applyFill="1" applyBorder="1"/>
    <xf numFmtId="0" fontId="0" fillId="7" borderId="0" xfId="0" applyFill="1" applyAlignment="1"/>
    <xf numFmtId="0" fontId="10" fillId="7" borderId="0" xfId="0" applyFont="1" applyFill="1" applyBorder="1" applyAlignment="1"/>
    <xf numFmtId="0" fontId="0" fillId="7" borderId="2" xfId="0" applyFill="1" applyBorder="1" applyAlignment="1">
      <alignment vertical="top" wrapText="1"/>
    </xf>
    <xf numFmtId="0" fontId="17" fillId="7" borderId="0" xfId="0" applyFont="1" applyFill="1" applyAlignment="1"/>
    <xf numFmtId="0" fontId="6" fillId="7" borderId="0" xfId="0" applyFont="1" applyFill="1" applyAlignment="1"/>
    <xf numFmtId="0" fontId="0" fillId="11" borderId="0" xfId="0" applyFill="1"/>
    <xf numFmtId="0" fontId="14" fillId="11" borderId="3" xfId="0" applyFont="1" applyFill="1" applyBorder="1"/>
    <xf numFmtId="0" fontId="8" fillId="11" borderId="0" xfId="0" applyFont="1" applyFill="1"/>
    <xf numFmtId="0" fontId="6" fillId="11" borderId="0" xfId="0" applyFont="1" applyFill="1"/>
    <xf numFmtId="0" fontId="25" fillId="7" borderId="2" xfId="0" applyFont="1" applyFill="1" applyBorder="1" applyAlignment="1">
      <alignment horizontal="center" vertical="top" wrapText="1"/>
    </xf>
    <xf numFmtId="0" fontId="14" fillId="11" borderId="6" xfId="0" applyFont="1" applyFill="1" applyBorder="1"/>
    <xf numFmtId="3" fontId="25" fillId="7" borderId="15" xfId="0" applyNumberFormat="1" applyFont="1" applyFill="1" applyBorder="1" applyAlignment="1">
      <alignment horizontal="center" vertical="top" wrapText="1"/>
    </xf>
    <xf numFmtId="3" fontId="25" fillId="7" borderId="3" xfId="0" applyNumberFormat="1" applyFont="1" applyFill="1" applyBorder="1" applyAlignment="1">
      <alignment horizontal="center" vertical="top" wrapText="1"/>
    </xf>
    <xf numFmtId="3" fontId="25" fillId="7" borderId="12" xfId="0" applyNumberFormat="1" applyFont="1" applyFill="1" applyBorder="1" applyAlignment="1">
      <alignment horizontal="center" vertical="top" wrapText="1"/>
    </xf>
    <xf numFmtId="3" fontId="25" fillId="7" borderId="5" xfId="0" applyNumberFormat="1" applyFont="1" applyFill="1" applyBorder="1" applyAlignment="1">
      <alignment horizontal="center" vertical="top" wrapText="1"/>
    </xf>
    <xf numFmtId="0" fontId="14" fillId="5" borderId="5" xfId="0" applyFont="1" applyFill="1" applyBorder="1"/>
    <xf numFmtId="0" fontId="14" fillId="11" borderId="2" xfId="0" applyFont="1" applyFill="1" applyBorder="1"/>
    <xf numFmtId="0" fontId="14" fillId="11" borderId="4" xfId="0" applyFont="1" applyFill="1" applyBorder="1"/>
    <xf numFmtId="0" fontId="6" fillId="7" borderId="6" xfId="0" applyFont="1" applyFill="1" applyBorder="1" applyAlignment="1">
      <alignment horizontal="left" vertical="top" wrapText="1"/>
    </xf>
    <xf numFmtId="0" fontId="6" fillId="7" borderId="15" xfId="0" applyFont="1" applyFill="1" applyBorder="1" applyAlignment="1">
      <alignment horizontal="left" vertical="top" wrapText="1"/>
    </xf>
    <xf numFmtId="0" fontId="6" fillId="7" borderId="4" xfId="1" applyFont="1" applyFill="1" applyBorder="1" applyAlignment="1" applyProtection="1">
      <alignment horizontal="left" vertical="top" wrapText="1"/>
    </xf>
    <xf numFmtId="0" fontId="6" fillId="7" borderId="15" xfId="1" applyFont="1" applyFill="1" applyBorder="1" applyAlignment="1" applyProtection="1">
      <alignment horizontal="left" vertical="top" wrapText="1"/>
    </xf>
    <xf numFmtId="0" fontId="14" fillId="5" borderId="20" xfId="0" applyFont="1" applyFill="1" applyBorder="1"/>
    <xf numFmtId="0" fontId="8" fillId="2" borderId="13" xfId="0" applyFont="1" applyFill="1" applyBorder="1"/>
    <xf numFmtId="0" fontId="8" fillId="2" borderId="14" xfId="0" applyFont="1" applyFill="1" applyBorder="1"/>
    <xf numFmtId="0" fontId="0" fillId="7" borderId="3" xfId="0" applyFill="1" applyBorder="1" applyAlignment="1">
      <alignment wrapText="1"/>
    </xf>
    <xf numFmtId="0" fontId="0" fillId="7" borderId="12" xfId="0" applyFill="1" applyBorder="1" applyAlignment="1">
      <alignment wrapText="1"/>
    </xf>
    <xf numFmtId="0" fontId="6" fillId="7" borderId="12" xfId="0" applyFont="1" applyFill="1" applyBorder="1" applyAlignment="1">
      <alignment wrapText="1"/>
    </xf>
    <xf numFmtId="0" fontId="0" fillId="7" borderId="2" xfId="0" applyFill="1" applyBorder="1" applyAlignment="1">
      <alignment wrapText="1"/>
    </xf>
    <xf numFmtId="0" fontId="0" fillId="7" borderId="5" xfId="0" applyFill="1" applyBorder="1" applyAlignment="1">
      <alignment wrapText="1"/>
    </xf>
    <xf numFmtId="3" fontId="25" fillId="7" borderId="2" xfId="0" applyNumberFormat="1" applyFont="1" applyFill="1" applyBorder="1" applyAlignment="1">
      <alignment horizontal="center" vertical="top" wrapText="1"/>
    </xf>
    <xf numFmtId="0" fontId="0" fillId="7" borderId="3" xfId="0" applyFill="1" applyBorder="1" applyAlignment="1">
      <alignment horizontal="left" vertical="top" wrapText="1"/>
    </xf>
    <xf numFmtId="0" fontId="0" fillId="7" borderId="0" xfId="0" applyFill="1" applyAlignment="1">
      <alignment horizontal="center"/>
    </xf>
    <xf numFmtId="0" fontId="0" fillId="7" borderId="0" xfId="0" applyFill="1" applyAlignment="1">
      <alignment horizontal="left" vertical="top"/>
    </xf>
    <xf numFmtId="0" fontId="0" fillId="12" borderId="0" xfId="0" applyFill="1"/>
    <xf numFmtId="0" fontId="0" fillId="12" borderId="0" xfId="0" applyFill="1" applyAlignment="1">
      <alignment horizontal="left"/>
    </xf>
    <xf numFmtId="0" fontId="0" fillId="12" borderId="0" xfId="0" applyFill="1" applyAlignment="1">
      <alignment horizontal="center"/>
    </xf>
    <xf numFmtId="0" fontId="10" fillId="12" borderId="0" xfId="0" applyFont="1" applyFill="1" applyBorder="1" applyAlignment="1"/>
    <xf numFmtId="0" fontId="0" fillId="12" borderId="0" xfId="0" applyFill="1" applyBorder="1" applyAlignment="1">
      <alignment horizontal="center"/>
    </xf>
    <xf numFmtId="0" fontId="5" fillId="12" borderId="5" xfId="0" applyFont="1" applyFill="1" applyBorder="1" applyAlignment="1">
      <alignment horizontal="center" vertical="top" wrapText="1"/>
    </xf>
    <xf numFmtId="0" fontId="6" fillId="12" borderId="3" xfId="1" applyFont="1" applyFill="1" applyBorder="1" applyAlignment="1" applyProtection="1">
      <alignment horizontal="left" vertical="top" wrapText="1"/>
    </xf>
    <xf numFmtId="0" fontId="6" fillId="12" borderId="3" xfId="0" applyFont="1" applyFill="1" applyBorder="1" applyAlignment="1">
      <alignment horizontal="center" vertical="top" wrapText="1"/>
    </xf>
    <xf numFmtId="0" fontId="6" fillId="12" borderId="12" xfId="1" applyFont="1" applyFill="1" applyBorder="1" applyAlignment="1" applyProtection="1">
      <alignment horizontal="left" vertical="top" wrapText="1"/>
    </xf>
    <xf numFmtId="0" fontId="6" fillId="12" borderId="12" xfId="0" applyFont="1" applyFill="1" applyBorder="1" applyAlignment="1">
      <alignment horizontal="center" vertical="top" wrapText="1"/>
    </xf>
    <xf numFmtId="0" fontId="6" fillId="12" borderId="2" xfId="1" applyFont="1" applyFill="1" applyBorder="1" applyAlignment="1" applyProtection="1">
      <alignment horizontal="left" vertical="top" wrapText="1"/>
    </xf>
    <xf numFmtId="0" fontId="6" fillId="12" borderId="2" xfId="0" applyFont="1" applyFill="1" applyBorder="1" applyAlignment="1">
      <alignment horizontal="center" vertical="top" wrapText="1"/>
    </xf>
    <xf numFmtId="0" fontId="6" fillId="12" borderId="2" xfId="0" applyFont="1" applyFill="1" applyBorder="1" applyAlignment="1">
      <alignment vertical="top" wrapText="1"/>
    </xf>
    <xf numFmtId="0" fontId="25" fillId="12" borderId="12" xfId="0" applyFont="1" applyFill="1" applyBorder="1" applyAlignment="1">
      <alignment horizontal="center" vertical="top" wrapText="1"/>
    </xf>
    <xf numFmtId="0" fontId="6" fillId="12" borderId="3" xfId="1" applyFont="1" applyFill="1" applyBorder="1" applyAlignment="1" applyProtection="1">
      <alignment vertical="top" wrapText="1"/>
    </xf>
    <xf numFmtId="0" fontId="6" fillId="12" borderId="4" xfId="1" applyFont="1" applyFill="1" applyBorder="1" applyAlignment="1" applyProtection="1">
      <alignment vertical="top" wrapText="1"/>
    </xf>
    <xf numFmtId="0" fontId="6" fillId="12" borderId="12" xfId="1" applyFont="1" applyFill="1" applyBorder="1" applyAlignment="1" applyProtection="1">
      <alignment vertical="top" wrapText="1"/>
    </xf>
    <xf numFmtId="0" fontId="6" fillId="12" borderId="5" xfId="1" applyFont="1" applyFill="1" applyBorder="1" applyAlignment="1" applyProtection="1">
      <alignment vertical="top" wrapText="1"/>
    </xf>
    <xf numFmtId="0" fontId="6" fillId="12" borderId="5" xfId="0" applyFont="1" applyFill="1" applyBorder="1" applyAlignment="1">
      <alignment horizontal="center" vertical="top" wrapText="1"/>
    </xf>
    <xf numFmtId="0" fontId="6" fillId="12" borderId="6" xfId="1" applyFont="1" applyFill="1" applyBorder="1" applyAlignment="1" applyProtection="1">
      <alignment horizontal="left" vertical="top" wrapText="1"/>
    </xf>
    <xf numFmtId="0" fontId="6" fillId="12" borderId="15" xfId="1" applyFont="1" applyFill="1" applyBorder="1" applyAlignment="1" applyProtection="1">
      <alignment horizontal="left" vertical="top" wrapText="1"/>
    </xf>
    <xf numFmtId="0" fontId="25" fillId="12" borderId="2" xfId="0" applyFont="1" applyFill="1" applyBorder="1" applyAlignment="1">
      <alignment horizontal="center" vertical="top" wrapText="1"/>
    </xf>
    <xf numFmtId="0" fontId="6" fillId="12" borderId="6" xfId="1" applyFont="1" applyFill="1" applyBorder="1" applyAlignment="1" applyProtection="1">
      <alignment vertical="top" wrapText="1"/>
    </xf>
    <xf numFmtId="0" fontId="25" fillId="12" borderId="3" xfId="0" applyFont="1" applyFill="1" applyBorder="1" applyAlignment="1">
      <alignment horizontal="center" vertical="top" wrapText="1"/>
    </xf>
    <xf numFmtId="0" fontId="25" fillId="12" borderId="4" xfId="0" applyFont="1" applyFill="1" applyBorder="1" applyAlignment="1">
      <alignment horizontal="center" vertical="top" wrapText="1"/>
    </xf>
    <xf numFmtId="0" fontId="6" fillId="12" borderId="3" xfId="0" applyFont="1" applyFill="1" applyBorder="1" applyAlignment="1">
      <alignment vertical="top" wrapText="1"/>
    </xf>
    <xf numFmtId="0" fontId="6" fillId="12" borderId="20" xfId="0" applyFont="1" applyFill="1" applyBorder="1" applyAlignment="1">
      <alignment vertical="top" wrapText="1"/>
    </xf>
    <xf numFmtId="0" fontId="6" fillId="12" borderId="20" xfId="0" applyFont="1" applyFill="1" applyBorder="1" applyAlignment="1">
      <alignment horizontal="center" vertical="top" wrapText="1"/>
    </xf>
    <xf numFmtId="0" fontId="0" fillId="12" borderId="0" xfId="0" applyFill="1" applyBorder="1"/>
    <xf numFmtId="0" fontId="5" fillId="12" borderId="7" xfId="0" applyFont="1" applyFill="1" applyBorder="1" applyAlignment="1">
      <alignment horizontal="center" vertical="top" wrapText="1"/>
    </xf>
    <xf numFmtId="0" fontId="5" fillId="12" borderId="9" xfId="0" applyFont="1" applyFill="1" applyBorder="1" applyAlignment="1">
      <alignment horizontal="center" vertical="top" wrapText="1"/>
    </xf>
    <xf numFmtId="0" fontId="0" fillId="12" borderId="3" xfId="0" applyFill="1" applyBorder="1" applyAlignment="1">
      <alignment wrapText="1"/>
    </xf>
    <xf numFmtId="0" fontId="0" fillId="12" borderId="12" xfId="0" applyFill="1" applyBorder="1" applyAlignment="1">
      <alignment wrapText="1"/>
    </xf>
    <xf numFmtId="0" fontId="0" fillId="12" borderId="2" xfId="0" applyFill="1" applyBorder="1" applyAlignment="1">
      <alignment wrapText="1"/>
    </xf>
    <xf numFmtId="0" fontId="6" fillId="12" borderId="2" xfId="0" applyFont="1" applyFill="1" applyBorder="1" applyAlignment="1">
      <alignment wrapText="1"/>
    </xf>
    <xf numFmtId="0" fontId="25" fillId="12" borderId="3" xfId="0" applyFont="1" applyFill="1" applyBorder="1" applyAlignment="1">
      <alignment wrapText="1"/>
    </xf>
    <xf numFmtId="0" fontId="25" fillId="12" borderId="12" xfId="0" applyFont="1" applyFill="1" applyBorder="1" applyAlignment="1">
      <alignment wrapText="1"/>
    </xf>
    <xf numFmtId="0" fontId="25" fillId="12" borderId="4" xfId="0" applyFont="1" applyFill="1" applyBorder="1" applyAlignment="1">
      <alignment wrapText="1"/>
    </xf>
    <xf numFmtId="0" fontId="6" fillId="12" borderId="3" xfId="0" applyFont="1" applyFill="1" applyBorder="1" applyAlignment="1">
      <alignment wrapText="1"/>
    </xf>
    <xf numFmtId="0" fontId="20" fillId="12" borderId="3" xfId="0" applyFont="1" applyFill="1" applyBorder="1" applyAlignment="1">
      <alignment wrapText="1"/>
    </xf>
    <xf numFmtId="0" fontId="20" fillId="12" borderId="12" xfId="0" applyFont="1" applyFill="1" applyBorder="1" applyAlignment="1">
      <alignment wrapText="1"/>
    </xf>
    <xf numFmtId="0" fontId="6" fillId="12" borderId="12" xfId="0" applyFont="1" applyFill="1" applyBorder="1" applyAlignment="1">
      <alignment wrapText="1"/>
    </xf>
    <xf numFmtId="0" fontId="20" fillId="12" borderId="4" xfId="0" applyFont="1" applyFill="1" applyBorder="1" applyAlignment="1">
      <alignment wrapText="1"/>
    </xf>
    <xf numFmtId="0" fontId="8" fillId="12" borderId="15" xfId="0" applyFont="1" applyFill="1" applyBorder="1" applyAlignment="1">
      <alignment wrapText="1"/>
    </xf>
    <xf numFmtId="0" fontId="6" fillId="12" borderId="15" xfId="0" applyFont="1" applyFill="1" applyBorder="1" applyAlignment="1">
      <alignment wrapText="1"/>
    </xf>
    <xf numFmtId="0" fontId="0" fillId="12" borderId="5" xfId="0" applyFill="1" applyBorder="1" applyAlignment="1">
      <alignment wrapText="1"/>
    </xf>
    <xf numFmtId="0" fontId="6" fillId="12" borderId="5" xfId="0" applyFont="1" applyFill="1" applyBorder="1" applyAlignment="1">
      <alignment wrapText="1"/>
    </xf>
    <xf numFmtId="0" fontId="25" fillId="12" borderId="2" xfId="0" applyFont="1" applyFill="1" applyBorder="1" applyAlignment="1">
      <alignment wrapText="1"/>
    </xf>
    <xf numFmtId="0" fontId="25" fillId="12" borderId="6" xfId="0" applyFont="1" applyFill="1" applyBorder="1" applyAlignment="1">
      <alignment wrapText="1"/>
    </xf>
    <xf numFmtId="0" fontId="6" fillId="12" borderId="12" xfId="0" applyFont="1" applyFill="1" applyBorder="1" applyAlignment="1">
      <alignment vertical="top" wrapText="1"/>
    </xf>
    <xf numFmtId="0" fontId="6" fillId="12" borderId="20" xfId="0" applyFont="1" applyFill="1" applyBorder="1" applyAlignment="1">
      <alignment wrapText="1"/>
    </xf>
    <xf numFmtId="0" fontId="0" fillId="12" borderId="20" xfId="0" applyFill="1" applyBorder="1" applyAlignment="1">
      <alignment wrapText="1"/>
    </xf>
    <xf numFmtId="0" fontId="6" fillId="12" borderId="12" xfId="0" applyFont="1" applyFill="1" applyBorder="1" applyAlignment="1">
      <alignment horizontal="left" wrapText="1"/>
    </xf>
    <xf numFmtId="0" fontId="6" fillId="12" borderId="3" xfId="0" applyFont="1" applyFill="1" applyBorder="1" applyAlignment="1">
      <alignment horizontal="left" vertical="top" wrapText="1"/>
    </xf>
    <xf numFmtId="0" fontId="0" fillId="12" borderId="2" xfId="0" applyFill="1" applyBorder="1" applyAlignment="1">
      <alignment vertical="top" wrapText="1"/>
    </xf>
    <xf numFmtId="0" fontId="0" fillId="0" borderId="13" xfId="0" applyFill="1" applyBorder="1"/>
    <xf numFmtId="0" fontId="26" fillId="0" borderId="0" xfId="0" applyFont="1" applyFill="1"/>
    <xf numFmtId="0" fontId="0" fillId="0" borderId="14" xfId="0" applyFill="1" applyBorder="1"/>
    <xf numFmtId="0" fontId="0" fillId="10" borderId="22" xfId="0" applyFill="1" applyBorder="1"/>
    <xf numFmtId="0" fontId="6" fillId="10" borderId="22" xfId="0" applyFont="1" applyFill="1" applyBorder="1"/>
    <xf numFmtId="0" fontId="6" fillId="10" borderId="1" xfId="0" applyFont="1" applyFill="1" applyBorder="1"/>
    <xf numFmtId="0" fontId="0" fillId="12" borderId="8" xfId="0" applyFill="1" applyBorder="1"/>
    <xf numFmtId="0" fontId="6" fillId="12" borderId="8" xfId="0" applyFont="1" applyFill="1" applyBorder="1"/>
    <xf numFmtId="0" fontId="25" fillId="12" borderId="8" xfId="0" applyFont="1" applyFill="1" applyBorder="1"/>
    <xf numFmtId="0" fontId="0" fillId="12" borderId="23" xfId="0" applyFill="1" applyBorder="1"/>
    <xf numFmtId="0" fontId="6" fillId="10" borderId="24" xfId="0" applyFont="1" applyFill="1" applyBorder="1"/>
    <xf numFmtId="0" fontId="6" fillId="12" borderId="2" xfId="0" applyFont="1" applyFill="1" applyBorder="1" applyAlignment="1">
      <alignment horizontal="left" vertical="top" wrapText="1"/>
    </xf>
    <xf numFmtId="0" fontId="6" fillId="12" borderId="8" xfId="0" applyFont="1" applyFill="1" applyBorder="1" applyAlignment="1">
      <alignment vertical="top"/>
    </xf>
    <xf numFmtId="0" fontId="0" fillId="0" borderId="0" xfId="0" applyFill="1" applyAlignment="1">
      <alignment vertical="top"/>
    </xf>
    <xf numFmtId="0" fontId="6" fillId="12" borderId="8" xfId="0" applyFont="1" applyFill="1" applyBorder="1" applyAlignment="1">
      <alignment wrapText="1"/>
    </xf>
    <xf numFmtId="3" fontId="25" fillId="7" borderId="6" xfId="0" applyNumberFormat="1" applyFont="1" applyFill="1" applyBorder="1" applyAlignment="1">
      <alignment horizontal="center" vertical="top" wrapText="1"/>
    </xf>
    <xf numFmtId="0" fontId="6" fillId="7" borderId="6" xfId="0" applyFont="1" applyFill="1" applyBorder="1" applyAlignment="1">
      <alignment horizontal="left" vertical="top" wrapText="1"/>
    </xf>
    <xf numFmtId="0" fontId="24" fillId="12" borderId="8" xfId="0" applyFont="1" applyFill="1" applyBorder="1" applyAlignment="1">
      <alignment wrapText="1"/>
    </xf>
    <xf numFmtId="0" fontId="6" fillId="0" borderId="20" xfId="0" applyFont="1" applyFill="1" applyBorder="1" applyAlignment="1">
      <alignment horizontal="center" vertical="top" wrapText="1"/>
    </xf>
    <xf numFmtId="0" fontId="0" fillId="7" borderId="0" xfId="0" applyFill="1" applyBorder="1" applyAlignment="1">
      <alignment horizontal="center"/>
    </xf>
    <xf numFmtId="0" fontId="6" fillId="0" borderId="2" xfId="1" applyFont="1" applyFill="1" applyBorder="1" applyAlignment="1" applyProtection="1">
      <alignment horizontal="left" vertical="top" wrapText="1"/>
    </xf>
    <xf numFmtId="0" fontId="0" fillId="0" borderId="0" xfId="0" applyFill="1" applyBorder="1"/>
    <xf numFmtId="0" fontId="25" fillId="0" borderId="2" xfId="0" applyFont="1" applyFill="1" applyBorder="1" applyAlignment="1">
      <alignment horizontal="center" vertical="top" wrapText="1"/>
    </xf>
    <xf numFmtId="3" fontId="25" fillId="0" borderId="2" xfId="0" applyNumberFormat="1" applyFont="1" applyFill="1" applyBorder="1" applyAlignment="1">
      <alignment horizontal="center" vertical="top" wrapText="1"/>
    </xf>
    <xf numFmtId="0" fontId="25" fillId="12" borderId="2" xfId="0" applyFont="1" applyFill="1" applyBorder="1" applyAlignment="1">
      <alignment horizontal="left" vertical="top" wrapText="1"/>
    </xf>
    <xf numFmtId="0" fontId="25" fillId="12" borderId="8" xfId="0" applyFont="1" applyFill="1" applyBorder="1" applyAlignment="1">
      <alignment wrapText="1"/>
    </xf>
    <xf numFmtId="0" fontId="6" fillId="7" borderId="4" xfId="0" applyFont="1" applyFill="1" applyBorder="1" applyAlignment="1">
      <alignment vertical="top" wrapText="1"/>
    </xf>
    <xf numFmtId="0" fontId="6" fillId="7" borderId="2" xfId="0" applyFont="1" applyFill="1" applyBorder="1" applyAlignment="1">
      <alignment vertical="top" wrapText="1"/>
    </xf>
    <xf numFmtId="0" fontId="23" fillId="12" borderId="4" xfId="0" applyFont="1" applyFill="1" applyBorder="1" applyAlignment="1">
      <alignment horizontal="center" vertical="top" wrapText="1"/>
    </xf>
    <xf numFmtId="0" fontId="6" fillId="12" borderId="15" xfId="0" applyFont="1" applyFill="1" applyBorder="1" applyAlignment="1">
      <alignment vertical="top" wrapText="1"/>
    </xf>
    <xf numFmtId="0" fontId="25" fillId="7" borderId="20" xfId="0" applyFont="1" applyFill="1" applyBorder="1" applyAlignment="1">
      <alignment horizontal="center" vertical="top" wrapText="1"/>
    </xf>
    <xf numFmtId="0" fontId="0" fillId="7" borderId="13" xfId="0" applyFill="1" applyBorder="1"/>
    <xf numFmtId="0" fontId="0" fillId="7" borderId="14" xfId="0" applyFill="1" applyBorder="1"/>
    <xf numFmtId="0" fontId="0" fillId="0" borderId="4" xfId="0" applyBorder="1" applyAlignment="1">
      <alignment vertical="center" wrapText="1"/>
    </xf>
    <xf numFmtId="0" fontId="6" fillId="7" borderId="6" xfId="0" applyFont="1" applyFill="1" applyBorder="1" applyAlignment="1">
      <alignment horizontal="left" vertical="top" wrapText="1"/>
    </xf>
    <xf numFmtId="0" fontId="6" fillId="7" borderId="15" xfId="0" applyFont="1" applyFill="1" applyBorder="1" applyAlignment="1">
      <alignment horizontal="left" vertical="top" wrapText="1"/>
    </xf>
    <xf numFmtId="0" fontId="23" fillId="12" borderId="2" xfId="0" applyFont="1" applyFill="1" applyBorder="1" applyAlignment="1">
      <alignment horizontal="center" vertical="top" wrapText="1"/>
    </xf>
    <xf numFmtId="0" fontId="6" fillId="12" borderId="2" xfId="1" applyFont="1" applyFill="1" applyBorder="1" applyAlignment="1" applyProtection="1">
      <alignment vertical="top" wrapText="1"/>
    </xf>
    <xf numFmtId="0" fontId="6" fillId="12" borderId="20" xfId="1" applyFont="1" applyFill="1" applyBorder="1" applyAlignment="1" applyProtection="1">
      <alignment horizontal="left" vertical="top" wrapText="1"/>
    </xf>
    <xf numFmtId="3" fontId="25" fillId="7" borderId="20" xfId="0" applyNumberFormat="1" applyFont="1" applyFill="1" applyBorder="1" applyAlignment="1">
      <alignment horizontal="center" vertical="top" wrapText="1"/>
    </xf>
    <xf numFmtId="0" fontId="6" fillId="7" borderId="15" xfId="0" applyFont="1" applyFill="1" applyBorder="1" applyAlignment="1">
      <alignment horizontal="left" vertical="top" wrapText="1"/>
    </xf>
    <xf numFmtId="0" fontId="25" fillId="12" borderId="15" xfId="0" applyFont="1" applyFill="1" applyBorder="1" applyAlignment="1">
      <alignment wrapText="1"/>
    </xf>
    <xf numFmtId="0" fontId="25" fillId="7" borderId="15" xfId="0" applyFont="1" applyFill="1" applyBorder="1" applyAlignment="1">
      <alignment horizontal="left" vertical="top" wrapText="1"/>
    </xf>
    <xf numFmtId="0" fontId="25" fillId="7" borderId="25" xfId="0" applyFont="1" applyFill="1" applyBorder="1" applyAlignment="1">
      <alignment horizontal="center" vertical="top" wrapText="1"/>
    </xf>
    <xf numFmtId="0" fontId="6" fillId="12" borderId="5" xfId="1" applyFont="1" applyFill="1" applyBorder="1" applyAlignment="1" applyProtection="1">
      <alignment horizontal="left" vertical="top" wrapText="1"/>
    </xf>
    <xf numFmtId="0" fontId="25" fillId="12" borderId="5" xfId="0" applyFont="1" applyFill="1" applyBorder="1" applyAlignment="1">
      <alignment wrapText="1"/>
    </xf>
    <xf numFmtId="0" fontId="6" fillId="7" borderId="5" xfId="0" applyFont="1" applyFill="1" applyBorder="1" applyAlignment="1">
      <alignment wrapText="1"/>
    </xf>
    <xf numFmtId="0" fontId="0" fillId="12" borderId="26" xfId="0" applyFill="1" applyBorder="1"/>
    <xf numFmtId="0" fontId="6" fillId="12" borderId="10" xfId="0" applyFont="1" applyFill="1" applyBorder="1"/>
    <xf numFmtId="0" fontId="6" fillId="12" borderId="20" xfId="1" applyFont="1" applyFill="1" applyBorder="1" applyAlignment="1" applyProtection="1">
      <alignment vertical="top" wrapText="1"/>
    </xf>
    <xf numFmtId="3" fontId="6" fillId="7" borderId="20" xfId="0" applyNumberFormat="1" applyFont="1" applyFill="1" applyBorder="1" applyAlignment="1">
      <alignment horizontal="center" vertical="top" wrapText="1"/>
    </xf>
    <xf numFmtId="0" fontId="6" fillId="12" borderId="23" xfId="0" applyFont="1" applyFill="1" applyBorder="1" applyAlignment="1">
      <alignment vertical="top"/>
    </xf>
    <xf numFmtId="0" fontId="25" fillId="12" borderId="6" xfId="0" applyFont="1" applyFill="1" applyBorder="1"/>
    <xf numFmtId="0" fontId="6" fillId="12" borderId="27" xfId="0" applyFont="1" applyFill="1" applyBorder="1" applyAlignment="1"/>
    <xf numFmtId="0" fontId="25" fillId="12" borderId="2" xfId="0" applyFont="1" applyFill="1" applyBorder="1"/>
    <xf numFmtId="0" fontId="0" fillId="12" borderId="15" xfId="0" applyFill="1" applyBorder="1" applyAlignment="1">
      <alignment vertical="top" wrapText="1"/>
    </xf>
    <xf numFmtId="0" fontId="0" fillId="12" borderId="3" xfId="0" applyFill="1" applyBorder="1" applyAlignment="1">
      <alignment vertical="top" wrapText="1"/>
    </xf>
    <xf numFmtId="0" fontId="25" fillId="12" borderId="15" xfId="0" applyFont="1" applyFill="1" applyBorder="1" applyAlignment="1">
      <alignment horizontal="center" vertical="top" wrapText="1"/>
    </xf>
    <xf numFmtId="0" fontId="6" fillId="7" borderId="4" xfId="1" applyFont="1" applyFill="1" applyBorder="1" applyAlignment="1" applyProtection="1">
      <alignment horizontal="left" vertical="top" wrapText="1"/>
    </xf>
    <xf numFmtId="0" fontId="23" fillId="12" borderId="2" xfId="0" applyFont="1" applyFill="1" applyBorder="1" applyAlignment="1">
      <alignment wrapText="1"/>
    </xf>
    <xf numFmtId="0" fontId="23" fillId="12" borderId="2" xfId="0" applyFont="1" applyFill="1" applyBorder="1" applyAlignment="1">
      <alignment horizontal="center" wrapText="1"/>
    </xf>
    <xf numFmtId="0" fontId="23" fillId="12" borderId="6" xfId="0" applyFont="1" applyFill="1" applyBorder="1" applyAlignment="1">
      <alignment wrapText="1"/>
    </xf>
    <xf numFmtId="0" fontId="23" fillId="5" borderId="6" xfId="0" applyFont="1" applyFill="1" applyBorder="1"/>
    <xf numFmtId="0" fontId="6" fillId="0" borderId="15" xfId="0" applyFont="1" applyBorder="1" applyAlignment="1">
      <alignment horizontal="left" vertical="top" wrapText="1"/>
    </xf>
    <xf numFmtId="0" fontId="24" fillId="12" borderId="26" xfId="0" applyFont="1" applyFill="1" applyBorder="1" applyAlignment="1">
      <alignment wrapText="1"/>
    </xf>
    <xf numFmtId="0" fontId="6" fillId="12" borderId="23" xfId="0" applyFont="1" applyFill="1" applyBorder="1"/>
    <xf numFmtId="0" fontId="0" fillId="0" borderId="2" xfId="0" applyBorder="1" applyAlignment="1">
      <alignment vertical="center" wrapText="1"/>
    </xf>
    <xf numFmtId="0" fontId="24" fillId="12" borderId="6" xfId="0" applyFont="1" applyFill="1" applyBorder="1" applyAlignment="1">
      <alignment wrapText="1"/>
    </xf>
    <xf numFmtId="0" fontId="0" fillId="7" borderId="3" xfId="0" applyFill="1" applyBorder="1" applyAlignment="1">
      <alignment horizontal="center" vertical="top" wrapText="1"/>
    </xf>
    <xf numFmtId="0" fontId="6" fillId="12" borderId="15" xfId="1" applyFont="1" applyFill="1" applyBorder="1" applyAlignment="1" applyProtection="1">
      <alignment vertical="top" wrapText="1"/>
    </xf>
    <xf numFmtId="0" fontId="23" fillId="12" borderId="0" xfId="0" applyFont="1" applyFill="1" applyAlignment="1">
      <alignment horizontal="left"/>
    </xf>
    <xf numFmtId="0" fontId="6" fillId="0" borderId="3" xfId="0" applyFont="1" applyFill="1" applyBorder="1" applyAlignment="1">
      <alignment horizontal="center" vertical="top" wrapText="1"/>
    </xf>
    <xf numFmtId="0" fontId="6" fillId="7" borderId="25" xfId="0" applyFont="1" applyFill="1" applyBorder="1" applyAlignment="1">
      <alignment horizontal="center" vertical="top" wrapText="1"/>
    </xf>
    <xf numFmtId="0" fontId="23" fillId="0" borderId="0" xfId="0" applyFont="1" applyFill="1" applyBorder="1"/>
    <xf numFmtId="0" fontId="4" fillId="12" borderId="4" xfId="0" applyFont="1" applyFill="1" applyBorder="1" applyAlignment="1">
      <alignment horizontal="left" vertical="top" wrapText="1"/>
    </xf>
    <xf numFmtId="0" fontId="4" fillId="12" borderId="2" xfId="0" applyFont="1" applyFill="1" applyBorder="1" applyAlignment="1">
      <alignment horizontal="center" vertical="top" wrapText="1"/>
    </xf>
    <xf numFmtId="0" fontId="4" fillId="12" borderId="2" xfId="0" applyFont="1" applyFill="1" applyBorder="1" applyAlignment="1">
      <alignment wrapText="1"/>
    </xf>
    <xf numFmtId="0" fontId="4" fillId="7" borderId="2" xfId="0" applyFont="1" applyFill="1" applyBorder="1" applyAlignment="1">
      <alignment horizontal="left" vertical="top" wrapText="1"/>
    </xf>
    <xf numFmtId="0" fontId="4" fillId="12" borderId="2" xfId="1" applyFont="1" applyFill="1" applyBorder="1" applyAlignment="1" applyProtection="1">
      <alignment horizontal="left" vertical="top" wrapText="1"/>
    </xf>
    <xf numFmtId="0" fontId="4" fillId="12" borderId="3"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1" applyFont="1" applyFill="1" applyBorder="1" applyAlignment="1" applyProtection="1">
      <alignment horizontal="left" vertical="top" wrapText="1"/>
    </xf>
    <xf numFmtId="0" fontId="4" fillId="12" borderId="3" xfId="1" applyFont="1" applyFill="1" applyBorder="1" applyAlignment="1" applyProtection="1">
      <alignment horizontal="left" vertical="top" wrapText="1"/>
    </xf>
    <xf numFmtId="0" fontId="4" fillId="12" borderId="2" xfId="0" applyFont="1" applyFill="1" applyBorder="1" applyAlignment="1">
      <alignment vertical="top" wrapText="1"/>
    </xf>
    <xf numFmtId="0" fontId="4" fillId="12" borderId="4" xfId="0" applyFont="1" applyFill="1" applyBorder="1" applyAlignment="1">
      <alignment vertical="top" wrapText="1"/>
    </xf>
    <xf numFmtId="3" fontId="6" fillId="7" borderId="5" xfId="0" applyNumberFormat="1" applyFont="1" applyFill="1" applyBorder="1" applyAlignment="1">
      <alignment horizontal="center" vertical="top" wrapText="1"/>
    </xf>
    <xf numFmtId="0" fontId="6" fillId="12" borderId="5" xfId="0" applyFont="1" applyFill="1" applyBorder="1" applyAlignment="1">
      <alignment vertical="top" wrapText="1"/>
    </xf>
    <xf numFmtId="0" fontId="4" fillId="7" borderId="15" xfId="0" applyFont="1" applyFill="1" applyBorder="1" applyAlignment="1">
      <alignment vertical="top" wrapText="1"/>
    </xf>
    <xf numFmtId="0" fontId="4" fillId="7" borderId="6" xfId="0" applyFont="1" applyFill="1" applyBorder="1" applyAlignment="1">
      <alignment horizontal="left" vertical="top" wrapText="1"/>
    </xf>
    <xf numFmtId="0" fontId="4" fillId="7" borderId="15" xfId="0" applyFont="1" applyFill="1" applyBorder="1" applyAlignment="1">
      <alignment horizontal="center" vertical="top" wrapText="1"/>
    </xf>
    <xf numFmtId="0" fontId="4" fillId="12" borderId="12" xfId="0" applyFont="1" applyFill="1" applyBorder="1" applyAlignment="1">
      <alignment horizontal="center" vertical="top" wrapText="1"/>
    </xf>
    <xf numFmtId="0" fontId="4" fillId="7" borderId="20" xfId="0" applyFont="1" applyFill="1" applyBorder="1" applyAlignment="1">
      <alignment horizontal="center" vertical="top" wrapText="1"/>
    </xf>
    <xf numFmtId="0" fontId="14" fillId="7" borderId="6" xfId="0" applyFont="1" applyFill="1" applyBorder="1" applyAlignment="1">
      <alignment horizontal="left" vertical="top"/>
    </xf>
    <xf numFmtId="0" fontId="4" fillId="7" borderId="8" xfId="0" applyFont="1" applyFill="1" applyBorder="1" applyAlignment="1">
      <alignment horizontal="left" vertical="top"/>
    </xf>
    <xf numFmtId="0" fontId="8" fillId="7" borderId="0" xfId="0" applyFont="1" applyFill="1" applyAlignment="1">
      <alignment horizontal="left" vertical="top"/>
    </xf>
    <xf numFmtId="0" fontId="6" fillId="7" borderId="0" xfId="0" applyFont="1" applyFill="1" applyAlignment="1">
      <alignment horizontal="left" vertical="top"/>
    </xf>
    <xf numFmtId="0" fontId="14" fillId="7" borderId="6" xfId="0" applyFont="1" applyFill="1" applyBorder="1"/>
    <xf numFmtId="0" fontId="8" fillId="7" borderId="0" xfId="0" applyFont="1" applyFill="1"/>
    <xf numFmtId="0" fontId="4" fillId="7" borderId="6" xfId="0" applyFont="1" applyFill="1" applyBorder="1" applyAlignment="1">
      <alignment vertical="top" wrapText="1"/>
    </xf>
    <xf numFmtId="0" fontId="14" fillId="7" borderId="6" xfId="0" applyFont="1" applyFill="1" applyBorder="1" applyAlignment="1">
      <alignment vertical="top"/>
    </xf>
    <xf numFmtId="0" fontId="25" fillId="7" borderId="8" xfId="0" applyFont="1" applyFill="1" applyBorder="1" applyAlignment="1">
      <alignment vertical="top"/>
    </xf>
    <xf numFmtId="0" fontId="0" fillId="7" borderId="0" xfId="0" applyFill="1" applyAlignment="1">
      <alignment vertical="top"/>
    </xf>
    <xf numFmtId="0" fontId="0" fillId="7" borderId="15" xfId="0" applyFill="1" applyBorder="1" applyAlignment="1">
      <alignment vertical="center" wrapText="1"/>
    </xf>
    <xf numFmtId="0" fontId="24" fillId="7" borderId="26" xfId="0" applyFont="1" applyFill="1" applyBorder="1" applyAlignment="1">
      <alignment wrapText="1"/>
    </xf>
    <xf numFmtId="0" fontId="0" fillId="7" borderId="5" xfId="0" applyFill="1" applyBorder="1" applyAlignment="1">
      <alignment horizontal="center" vertical="top" wrapText="1"/>
    </xf>
    <xf numFmtId="0" fontId="4" fillId="7" borderId="5" xfId="0" applyFont="1" applyFill="1" applyBorder="1" applyAlignment="1">
      <alignment horizontal="center" vertical="top" wrapText="1"/>
    </xf>
    <xf numFmtId="0" fontId="6" fillId="12" borderId="4" xfId="1" applyFont="1" applyFill="1" applyBorder="1" applyAlignment="1" applyProtection="1">
      <alignment horizontal="left" vertical="top" wrapText="1"/>
    </xf>
    <xf numFmtId="3" fontId="4" fillId="7" borderId="20" xfId="0" applyNumberFormat="1"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12" borderId="25" xfId="0" applyFont="1" applyFill="1" applyBorder="1" applyAlignment="1">
      <alignment horizontal="center" vertical="top" wrapText="1"/>
    </xf>
    <xf numFmtId="0" fontId="4" fillId="12" borderId="5" xfId="0" applyFont="1" applyFill="1" applyBorder="1" applyAlignment="1">
      <alignment horizontal="center" vertical="top" wrapText="1"/>
    </xf>
    <xf numFmtId="0" fontId="6" fillId="12" borderId="32" xfId="0" applyFont="1" applyFill="1" applyBorder="1" applyAlignment="1">
      <alignment wrapText="1"/>
    </xf>
    <xf numFmtId="0" fontId="4" fillId="7" borderId="2" xfId="0" applyFont="1" applyFill="1" applyBorder="1" applyAlignment="1">
      <alignment vertical="top" wrapText="1"/>
    </xf>
    <xf numFmtId="0" fontId="25" fillId="7" borderId="2" xfId="0" applyFont="1" applyFill="1" applyBorder="1" applyAlignment="1">
      <alignment vertical="top" wrapText="1"/>
    </xf>
    <xf numFmtId="0" fontId="4" fillId="2" borderId="0" xfId="0" applyFont="1" applyFill="1"/>
    <xf numFmtId="0" fontId="25" fillId="12" borderId="20" xfId="0" applyFont="1" applyFill="1" applyBorder="1" applyAlignment="1">
      <alignment horizontal="center" vertical="top" wrapText="1"/>
    </xf>
    <xf numFmtId="0" fontId="4" fillId="12" borderId="20" xfId="0" applyFont="1" applyFill="1" applyBorder="1" applyAlignment="1">
      <alignment horizontal="center" vertical="top" wrapText="1"/>
    </xf>
    <xf numFmtId="0" fontId="4" fillId="12" borderId="20" xfId="0" applyFont="1" applyFill="1" applyBorder="1" applyAlignment="1">
      <alignment wrapText="1"/>
    </xf>
    <xf numFmtId="0" fontId="0" fillId="12" borderId="20" xfId="0" applyFill="1" applyBorder="1" applyAlignment="1">
      <alignment horizontal="left" wrapText="1"/>
    </xf>
    <xf numFmtId="0" fontId="25" fillId="12" borderId="5" xfId="0" applyFont="1" applyFill="1" applyBorder="1" applyAlignment="1">
      <alignment horizontal="center" vertical="top" wrapText="1"/>
    </xf>
    <xf numFmtId="0" fontId="4" fillId="12" borderId="5" xfId="0" applyFont="1" applyFill="1" applyBorder="1" applyAlignment="1">
      <alignment wrapText="1"/>
    </xf>
    <xf numFmtId="0" fontId="0" fillId="12" borderId="5" xfId="0" applyFill="1" applyBorder="1" applyAlignment="1">
      <alignment horizontal="left" wrapText="1"/>
    </xf>
    <xf numFmtId="0" fontId="4" fillId="12" borderId="3" xfId="1" applyFont="1" applyFill="1" applyBorder="1" applyAlignment="1" applyProtection="1">
      <alignment vertical="top" wrapText="1"/>
    </xf>
    <xf numFmtId="0" fontId="4" fillId="7" borderId="3" xfId="2" applyFont="1" applyFill="1" applyBorder="1" applyAlignment="1" applyProtection="1">
      <alignment horizontal="left" vertical="top" wrapText="1"/>
    </xf>
    <xf numFmtId="0" fontId="4" fillId="12" borderId="12" xfId="1" applyFont="1" applyFill="1" applyBorder="1" applyAlignment="1" applyProtection="1">
      <alignment vertical="top" wrapText="1"/>
    </xf>
    <xf numFmtId="0" fontId="4" fillId="12" borderId="5" xfId="1" applyFont="1" applyFill="1" applyBorder="1" applyAlignment="1" applyProtection="1">
      <alignment vertical="top" wrapText="1"/>
    </xf>
    <xf numFmtId="0" fontId="4" fillId="12" borderId="6" xfId="0" applyFont="1" applyFill="1" applyBorder="1" applyAlignment="1">
      <alignment vertical="top" wrapText="1"/>
    </xf>
    <xf numFmtId="0" fontId="4" fillId="12" borderId="15" xfId="0" applyFont="1" applyFill="1" applyBorder="1" applyAlignment="1">
      <alignment vertical="top" wrapText="1"/>
    </xf>
    <xf numFmtId="3" fontId="6" fillId="7" borderId="4" xfId="0" applyNumberFormat="1" applyFont="1" applyFill="1" applyBorder="1" applyAlignment="1">
      <alignment horizontal="center" vertical="top" wrapText="1"/>
    </xf>
    <xf numFmtId="3" fontId="25" fillId="7" borderId="4" xfId="0" applyNumberFormat="1" applyFont="1" applyFill="1" applyBorder="1" applyAlignment="1">
      <alignment horizontal="center" vertical="top" wrapText="1"/>
    </xf>
    <xf numFmtId="0" fontId="4" fillId="12" borderId="3" xfId="2" applyFont="1" applyFill="1" applyBorder="1" applyAlignment="1" applyProtection="1">
      <alignment horizontal="left" vertical="top" wrapText="1"/>
    </xf>
    <xf numFmtId="0" fontId="4" fillId="12" borderId="5" xfId="2" applyFont="1" applyFill="1" applyBorder="1" applyAlignment="1" applyProtection="1">
      <alignment horizontal="left" vertical="top" wrapText="1"/>
    </xf>
    <xf numFmtId="0" fontId="4" fillId="12" borderId="2"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vertical="top"/>
    </xf>
    <xf numFmtId="0" fontId="14" fillId="8" borderId="3" xfId="0" applyFont="1" applyFill="1" applyBorder="1"/>
    <xf numFmtId="0" fontId="0" fillId="8" borderId="3" xfId="0" applyFill="1" applyBorder="1"/>
    <xf numFmtId="0" fontId="6" fillId="12" borderId="0" xfId="0" applyFont="1" applyFill="1" applyBorder="1" applyAlignment="1">
      <alignment vertical="top"/>
    </xf>
    <xf numFmtId="0" fontId="0" fillId="12" borderId="13" xfId="0" applyFill="1" applyBorder="1"/>
    <xf numFmtId="0" fontId="0" fillId="12" borderId="14" xfId="0" applyFill="1" applyBorder="1"/>
    <xf numFmtId="0" fontId="25" fillId="12" borderId="0" xfId="0" applyFont="1" applyFill="1" applyBorder="1"/>
    <xf numFmtId="0" fontId="6" fillId="12" borderId="0" xfId="0" applyFont="1" applyFill="1" applyBorder="1"/>
    <xf numFmtId="0" fontId="25" fillId="12" borderId="13" xfId="0" applyFont="1" applyFill="1" applyBorder="1"/>
    <xf numFmtId="0" fontId="25" fillId="12" borderId="14" xfId="0" applyFont="1" applyFill="1" applyBorder="1"/>
    <xf numFmtId="0" fontId="6" fillId="12" borderId="0" xfId="0" applyFont="1" applyFill="1" applyBorder="1" applyAlignment="1">
      <alignment wrapText="1"/>
    </xf>
    <xf numFmtId="0" fontId="25" fillId="12" borderId="0" xfId="0" applyFont="1" applyFill="1" applyBorder="1" applyAlignment="1">
      <alignment wrapText="1"/>
    </xf>
    <xf numFmtId="0" fontId="6" fillId="12" borderId="0" xfId="0" applyFont="1" applyFill="1" applyBorder="1" applyAlignment="1"/>
    <xf numFmtId="0" fontId="4" fillId="7" borderId="0" xfId="0" applyFont="1" applyFill="1" applyBorder="1" applyAlignment="1">
      <alignment horizontal="left" vertical="top"/>
    </xf>
    <xf numFmtId="0" fontId="25" fillId="7" borderId="0" xfId="0" applyFont="1" applyFill="1" applyBorder="1" applyAlignment="1">
      <alignment vertical="top"/>
    </xf>
    <xf numFmtId="0" fontId="24" fillId="12" borderId="0" xfId="0" applyFont="1" applyFill="1" applyBorder="1" applyAlignment="1">
      <alignment wrapText="1"/>
    </xf>
    <xf numFmtId="0" fontId="24" fillId="7" borderId="0" xfId="0" applyFont="1" applyFill="1" applyBorder="1" applyAlignment="1">
      <alignment wrapText="1"/>
    </xf>
    <xf numFmtId="0" fontId="4" fillId="12" borderId="6" xfId="1" applyFont="1" applyFill="1" applyBorder="1" applyAlignment="1" applyProtection="1">
      <alignment horizontal="left" vertical="top" wrapText="1"/>
    </xf>
    <xf numFmtId="0" fontId="0" fillId="0" borderId="23" xfId="0" applyFill="1" applyBorder="1"/>
    <xf numFmtId="0" fontId="4" fillId="7" borderId="3" xfId="0" applyFont="1" applyFill="1" applyBorder="1" applyAlignment="1">
      <alignment horizontal="center" vertical="top" wrapText="1"/>
    </xf>
    <xf numFmtId="0" fontId="4" fillId="12" borderId="4" xfId="1" applyFont="1" applyFill="1" applyBorder="1" applyAlignment="1" applyProtection="1">
      <alignment vertical="top" wrapText="1"/>
    </xf>
    <xf numFmtId="0" fontId="25" fillId="12" borderId="15" xfId="0" applyFont="1" applyFill="1" applyBorder="1" applyAlignment="1">
      <alignment vertical="top" wrapText="1"/>
    </xf>
    <xf numFmtId="0" fontId="25" fillId="12" borderId="4" xfId="0" applyFont="1" applyFill="1" applyBorder="1" applyAlignment="1">
      <alignment vertical="top" wrapText="1"/>
    </xf>
    <xf numFmtId="0" fontId="25" fillId="12" borderId="6" xfId="0" applyFont="1" applyFill="1" applyBorder="1" applyAlignment="1">
      <alignment horizontal="center" vertical="top" wrapText="1"/>
    </xf>
    <xf numFmtId="0" fontId="4" fillId="12" borderId="4" xfId="0" applyFont="1" applyFill="1" applyBorder="1" applyAlignment="1">
      <alignment horizontal="center" vertical="top" wrapText="1"/>
    </xf>
    <xf numFmtId="0" fontId="4" fillId="12" borderId="15" xfId="0" applyFont="1" applyFill="1" applyBorder="1" applyAlignment="1">
      <alignment horizontal="center" vertical="top" wrapText="1"/>
    </xf>
    <xf numFmtId="0" fontId="4" fillId="7" borderId="12" xfId="0" applyFont="1" applyFill="1" applyBorder="1" applyAlignment="1">
      <alignment horizontal="center" vertical="top" wrapText="1"/>
    </xf>
    <xf numFmtId="0" fontId="4" fillId="7" borderId="6" xfId="0" applyFont="1" applyFill="1" applyBorder="1" applyAlignment="1">
      <alignment horizontal="left" vertical="top" wrapText="1"/>
    </xf>
    <xf numFmtId="3" fontId="4" fillId="7" borderId="2" xfId="0" applyNumberFormat="1" applyFont="1" applyFill="1" applyBorder="1" applyAlignment="1">
      <alignment horizontal="center" vertical="top" wrapText="1"/>
    </xf>
    <xf numFmtId="0" fontId="14" fillId="7" borderId="15" xfId="0" applyFont="1" applyFill="1" applyBorder="1"/>
    <xf numFmtId="0" fontId="24" fillId="7" borderId="43" xfId="0" applyFont="1" applyFill="1" applyBorder="1" applyAlignment="1">
      <alignment wrapText="1"/>
    </xf>
    <xf numFmtId="0" fontId="24" fillId="12" borderId="44" xfId="0" applyFont="1" applyFill="1" applyBorder="1" applyAlignment="1">
      <alignment wrapText="1"/>
    </xf>
    <xf numFmtId="0" fontId="0" fillId="0" borderId="5" xfId="0" applyBorder="1" applyAlignment="1">
      <alignment vertical="center" wrapText="1"/>
    </xf>
    <xf numFmtId="0" fontId="4" fillId="10" borderId="0" xfId="0" applyFont="1" applyFill="1"/>
    <xf numFmtId="0" fontId="0" fillId="7" borderId="12" xfId="0" applyFill="1" applyBorder="1" applyAlignment="1">
      <alignment horizontal="center" vertical="top" wrapText="1"/>
    </xf>
    <xf numFmtId="0" fontId="0" fillId="0" borderId="12" xfId="0" applyBorder="1" applyAlignment="1">
      <alignment vertical="center" wrapText="1"/>
    </xf>
    <xf numFmtId="0" fontId="4" fillId="12" borderId="5" xfId="0" applyFont="1" applyFill="1" applyBorder="1" applyAlignment="1">
      <alignment horizontal="left" vertical="top" wrapText="1"/>
    </xf>
    <xf numFmtId="0" fontId="4" fillId="12" borderId="12" xfId="0" applyFont="1" applyFill="1" applyBorder="1" applyAlignment="1">
      <alignment horizontal="left" vertical="top" wrapText="1"/>
    </xf>
    <xf numFmtId="0" fontId="4" fillId="12" borderId="12" xfId="0" applyFont="1" applyFill="1" applyBorder="1" applyAlignment="1">
      <alignment wrapText="1"/>
    </xf>
    <xf numFmtId="0" fontId="4" fillId="12" borderId="15" xfId="0" applyFont="1" applyFill="1" applyBorder="1" applyAlignment="1">
      <alignment horizontal="left" vertical="top" wrapText="1"/>
    </xf>
    <xf numFmtId="0" fontId="4" fillId="12" borderId="15" xfId="0" applyFont="1" applyFill="1" applyBorder="1" applyAlignment="1">
      <alignment wrapText="1"/>
    </xf>
    <xf numFmtId="0" fontId="4" fillId="12" borderId="3" xfId="0" applyFont="1" applyFill="1" applyBorder="1" applyAlignment="1">
      <alignment horizontal="left" vertical="top" wrapText="1"/>
    </xf>
    <xf numFmtId="0" fontId="4" fillId="12" borderId="3" xfId="0" applyFont="1" applyFill="1" applyBorder="1" applyAlignment="1">
      <alignment wrapText="1"/>
    </xf>
    <xf numFmtId="0" fontId="4" fillId="0" borderId="3" xfId="0" applyFont="1" applyBorder="1" applyAlignment="1">
      <alignment vertical="center"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4" fillId="7" borderId="3"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5" xfId="0" applyFont="1" applyFill="1" applyBorder="1" applyAlignment="1">
      <alignment horizontal="left" vertical="top" wrapText="1"/>
    </xf>
    <xf numFmtId="0" fontId="6" fillId="7" borderId="15" xfId="0" applyFont="1" applyFill="1" applyBorder="1" applyAlignment="1">
      <alignment horizontal="center" vertical="top" wrapText="1"/>
    </xf>
    <xf numFmtId="0" fontId="25" fillId="7" borderId="15" xfId="0" applyFont="1" applyFill="1" applyBorder="1" applyAlignment="1">
      <alignment horizontal="center" vertical="top" wrapText="1"/>
    </xf>
    <xf numFmtId="0" fontId="25" fillId="7" borderId="4" xfId="0" applyFont="1" applyFill="1" applyBorder="1" applyAlignment="1">
      <alignment horizontal="center" vertical="top" wrapText="1"/>
    </xf>
    <xf numFmtId="0" fontId="6" fillId="7" borderId="6" xfId="0" applyFont="1" applyFill="1" applyBorder="1" applyAlignment="1">
      <alignment horizontal="left" vertical="top" wrapText="1"/>
    </xf>
    <xf numFmtId="0" fontId="6" fillId="7" borderId="15"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5" xfId="0" applyFont="1" applyFill="1" applyBorder="1" applyAlignment="1">
      <alignment horizontal="left" vertical="top" wrapText="1"/>
    </xf>
    <xf numFmtId="0" fontId="25" fillId="7" borderId="3" xfId="0" applyFont="1" applyFill="1" applyBorder="1" applyAlignment="1">
      <alignment horizontal="center" vertical="top" wrapText="1"/>
    </xf>
    <xf numFmtId="0" fontId="25" fillId="7" borderId="12" xfId="0" applyFont="1" applyFill="1" applyBorder="1" applyAlignment="1">
      <alignment horizontal="center" vertical="top" wrapText="1"/>
    </xf>
    <xf numFmtId="0" fontId="25" fillId="7" borderId="5" xfId="0" applyFont="1" applyFill="1" applyBorder="1" applyAlignment="1">
      <alignment horizontal="center" vertical="top" wrapText="1"/>
    </xf>
    <xf numFmtId="0" fontId="0" fillId="12" borderId="6" xfId="0" applyFill="1" applyBorder="1" applyAlignment="1">
      <alignment wrapText="1"/>
    </xf>
    <xf numFmtId="0" fontId="0" fillId="12" borderId="15" xfId="0" applyFill="1" applyBorder="1" applyAlignment="1">
      <alignment wrapText="1"/>
    </xf>
    <xf numFmtId="0" fontId="0" fillId="12" borderId="4" xfId="0" applyFill="1" applyBorder="1" applyAlignment="1">
      <alignment wrapText="1"/>
    </xf>
    <xf numFmtId="0" fontId="6" fillId="12" borderId="6" xfId="0" applyFont="1" applyFill="1" applyBorder="1" applyAlignment="1">
      <alignment horizontal="center" vertical="top" wrapText="1"/>
    </xf>
    <xf numFmtId="0" fontId="6" fillId="12" borderId="15" xfId="0" applyFont="1" applyFill="1" applyBorder="1" applyAlignment="1">
      <alignment horizontal="center" vertical="top" wrapText="1"/>
    </xf>
    <xf numFmtId="0" fontId="6" fillId="12" borderId="4" xfId="0" applyFont="1" applyFill="1" applyBorder="1" applyAlignment="1">
      <alignment horizontal="center" vertical="top" wrapText="1"/>
    </xf>
    <xf numFmtId="0" fontId="0" fillId="7" borderId="4" xfId="0" applyFill="1" applyBorder="1" applyAlignment="1">
      <alignment horizontal="left" vertical="top" wrapText="1"/>
    </xf>
    <xf numFmtId="0" fontId="0" fillId="7" borderId="15" xfId="0" applyFill="1" applyBorder="1" applyAlignment="1">
      <alignment horizontal="center" vertical="top" wrapText="1"/>
    </xf>
    <xf numFmtId="0" fontId="6" fillId="12" borderId="4" xfId="0" applyFont="1" applyFill="1" applyBorder="1" applyAlignment="1">
      <alignment horizontal="left" wrapText="1"/>
    </xf>
    <xf numFmtId="0" fontId="4" fillId="12" borderId="6" xfId="0" applyFont="1" applyFill="1" applyBorder="1" applyAlignment="1">
      <alignment horizontal="left" vertical="top" wrapText="1"/>
    </xf>
    <xf numFmtId="0" fontId="6" fillId="12" borderId="15"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6" xfId="0" applyFont="1" applyFill="1" applyBorder="1" applyAlignment="1">
      <alignment horizontal="left" vertical="top" wrapText="1"/>
    </xf>
    <xf numFmtId="0" fontId="25"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0" fontId="0" fillId="7" borderId="6" xfId="0" applyFill="1" applyBorder="1" applyAlignment="1">
      <alignment wrapText="1"/>
    </xf>
    <xf numFmtId="0" fontId="6" fillId="12" borderId="6" xfId="0" applyFont="1" applyFill="1" applyBorder="1" applyAlignment="1">
      <alignment wrapText="1"/>
    </xf>
    <xf numFmtId="0" fontId="6" fillId="12" borderId="4" xfId="0" applyFont="1" applyFill="1" applyBorder="1" applyAlignment="1">
      <alignment wrapText="1"/>
    </xf>
    <xf numFmtId="0" fontId="0" fillId="12" borderId="15" xfId="0" applyFill="1" applyBorder="1" applyAlignment="1">
      <alignment horizontal="center" wrapText="1"/>
    </xf>
    <xf numFmtId="0" fontId="0" fillId="7" borderId="15" xfId="0" applyFill="1" applyBorder="1" applyAlignment="1">
      <alignment horizontal="left" vertical="top" wrapText="1"/>
    </xf>
    <xf numFmtId="0" fontId="6" fillId="7" borderId="12" xfId="0" applyFont="1" applyFill="1" applyBorder="1" applyAlignment="1">
      <alignment horizontal="center" vertical="top" wrapText="1"/>
    </xf>
    <xf numFmtId="0" fontId="4" fillId="12" borderId="6" xfId="0" applyFont="1" applyFill="1" applyBorder="1" applyAlignment="1">
      <alignment wrapText="1"/>
    </xf>
    <xf numFmtId="0" fontId="6" fillId="7" borderId="3" xfId="0" applyFont="1" applyFill="1" applyBorder="1" applyAlignment="1">
      <alignment horizontal="center" vertical="top" wrapText="1"/>
    </xf>
    <xf numFmtId="0" fontId="6" fillId="7" borderId="5" xfId="0" applyFont="1" applyFill="1" applyBorder="1" applyAlignment="1">
      <alignment horizontal="center" vertical="top" wrapText="1"/>
    </xf>
    <xf numFmtId="0" fontId="0" fillId="7" borderId="6" xfId="0" applyFill="1" applyBorder="1" applyAlignment="1">
      <alignment horizontal="left" vertical="top" wrapText="1"/>
    </xf>
    <xf numFmtId="0" fontId="0" fillId="0" borderId="15" xfId="0" applyBorder="1" applyAlignment="1">
      <alignment vertical="center" wrapText="1"/>
    </xf>
    <xf numFmtId="0" fontId="6" fillId="12" borderId="6" xfId="0" applyFont="1" applyFill="1" applyBorder="1" applyAlignment="1">
      <alignment vertical="top" wrapText="1"/>
    </xf>
    <xf numFmtId="0" fontId="6" fillId="12" borderId="4" xfId="0" applyFont="1" applyFill="1" applyBorder="1" applyAlignment="1">
      <alignment vertical="top" wrapText="1"/>
    </xf>
    <xf numFmtId="0" fontId="0" fillId="12" borderId="4" xfId="0" applyFill="1" applyBorder="1" applyAlignment="1">
      <alignment vertical="top" wrapText="1"/>
    </xf>
    <xf numFmtId="0" fontId="4" fillId="12"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7" borderId="6" xfId="0" applyFont="1" applyFill="1" applyBorder="1" applyAlignment="1">
      <alignment horizontal="left" vertical="top" wrapText="1"/>
    </xf>
    <xf numFmtId="0" fontId="4" fillId="12" borderId="6" xfId="0" applyFont="1" applyFill="1" applyBorder="1" applyAlignment="1">
      <alignment wrapText="1"/>
    </xf>
    <xf numFmtId="0" fontId="6" fillId="7" borderId="6" xfId="0" applyFont="1" applyFill="1" applyBorder="1" applyAlignment="1">
      <alignment horizontal="center" vertical="top" wrapText="1"/>
    </xf>
    <xf numFmtId="0" fontId="6" fillId="12" borderId="6" xfId="0" applyFont="1" applyFill="1" applyBorder="1" applyAlignment="1">
      <alignment horizontal="center" vertical="top" wrapText="1"/>
    </xf>
    <xf numFmtId="0" fontId="6" fillId="12" borderId="6" xfId="0" applyFont="1" applyFill="1" applyBorder="1" applyAlignment="1">
      <alignment horizontal="left" vertical="top" wrapText="1"/>
    </xf>
    <xf numFmtId="0" fontId="4" fillId="12" borderId="6" xfId="0" applyFont="1" applyFill="1" applyBorder="1" applyAlignment="1">
      <alignment horizontal="center" vertical="top" wrapText="1"/>
    </xf>
    <xf numFmtId="0" fontId="6" fillId="7" borderId="3" xfId="0" applyFont="1" applyFill="1" applyBorder="1" applyAlignment="1">
      <alignment horizontal="center" vertical="top" wrapText="1"/>
    </xf>
    <xf numFmtId="0" fontId="25" fillId="7" borderId="6" xfId="0" applyFont="1" applyFill="1" applyBorder="1" applyAlignment="1">
      <alignment horizontal="center" vertical="top" wrapText="1"/>
    </xf>
    <xf numFmtId="0" fontId="0" fillId="12" borderId="6" xfId="0" applyFill="1" applyBorder="1" applyAlignment="1">
      <alignment wrapText="1"/>
    </xf>
    <xf numFmtId="0" fontId="6" fillId="12" borderId="6" xfId="0" applyFont="1" applyFill="1" applyBorder="1" applyAlignment="1">
      <alignment wrapText="1"/>
    </xf>
    <xf numFmtId="0" fontId="4" fillId="12" borderId="25" xfId="2" applyFont="1" applyFill="1" applyBorder="1" applyAlignment="1" applyProtection="1">
      <alignment horizontal="left" vertical="top" wrapText="1"/>
    </xf>
    <xf numFmtId="0" fontId="0" fillId="7" borderId="25" xfId="0" applyFill="1" applyBorder="1" applyAlignment="1">
      <alignment horizontal="center" vertical="top" wrapText="1"/>
    </xf>
    <xf numFmtId="0" fontId="4" fillId="7" borderId="25" xfId="0" applyFont="1" applyFill="1" applyBorder="1" applyAlignment="1">
      <alignment horizontal="center" vertical="top" wrapText="1"/>
    </xf>
    <xf numFmtId="0" fontId="4" fillId="12" borderId="25" xfId="0" applyFont="1" applyFill="1" applyBorder="1" applyAlignment="1">
      <alignment wrapText="1"/>
    </xf>
    <xf numFmtId="0" fontId="0" fillId="12" borderId="25" xfId="0" applyFill="1" applyBorder="1" applyAlignment="1">
      <alignment wrapText="1"/>
    </xf>
    <xf numFmtId="0" fontId="4" fillId="12" borderId="25" xfId="0" applyFont="1" applyFill="1" applyBorder="1" applyAlignment="1">
      <alignment horizontal="left" vertical="top" wrapText="1"/>
    </xf>
    <xf numFmtId="0" fontId="0" fillId="7" borderId="25" xfId="0" applyFill="1" applyBorder="1" applyAlignment="1">
      <alignment wrapText="1"/>
    </xf>
    <xf numFmtId="0" fontId="23" fillId="12" borderId="15"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12" borderId="8" xfId="0" applyFont="1" applyFill="1" applyBorder="1"/>
    <xf numFmtId="0" fontId="6" fillId="12" borderId="37" xfId="1" applyFont="1" applyFill="1" applyBorder="1" applyAlignment="1" applyProtection="1">
      <alignment horizontal="left" vertical="top" wrapText="1"/>
    </xf>
    <xf numFmtId="0" fontId="6" fillId="12" borderId="18" xfId="1" applyFont="1" applyFill="1" applyBorder="1" applyAlignment="1" applyProtection="1">
      <alignment horizontal="left" vertical="top" wrapText="1"/>
    </xf>
    <xf numFmtId="0" fontId="6" fillId="12" borderId="40" xfId="1" applyFont="1" applyFill="1" applyBorder="1" applyAlignment="1" applyProtection="1">
      <alignment horizontal="left" vertical="top" wrapText="1"/>
    </xf>
    <xf numFmtId="0" fontId="4" fillId="12" borderId="37" xfId="2" applyFont="1" applyFill="1" applyBorder="1" applyAlignment="1" applyProtection="1">
      <alignment horizontal="left" vertical="top" wrapText="1"/>
    </xf>
    <xf numFmtId="0" fontId="4" fillId="12" borderId="18" xfId="2" applyFont="1" applyFill="1" applyBorder="1" applyAlignment="1" applyProtection="1">
      <alignment horizontal="left" vertical="top" wrapText="1"/>
    </xf>
    <xf numFmtId="0" fontId="4" fillId="12" borderId="40" xfId="2" applyFont="1" applyFill="1" applyBorder="1" applyAlignment="1" applyProtection="1">
      <alignment horizontal="left" vertical="top" wrapText="1"/>
    </xf>
    <xf numFmtId="0" fontId="6" fillId="12" borderId="37" xfId="1" applyFont="1" applyFill="1" applyBorder="1" applyAlignment="1" applyProtection="1">
      <alignment vertical="top" wrapText="1"/>
    </xf>
    <xf numFmtId="0" fontId="0" fillId="7" borderId="5" xfId="0" applyFill="1" applyBorder="1" applyAlignment="1">
      <alignment horizontal="left" vertical="top" wrapText="1"/>
    </xf>
    <xf numFmtId="3" fontId="0" fillId="2" borderId="0" xfId="0" applyNumberFormat="1" applyFill="1" applyAlignment="1">
      <alignment horizontal="center"/>
    </xf>
    <xf numFmtId="3" fontId="0" fillId="2" borderId="0" xfId="0" applyNumberFormat="1" applyFill="1" applyBorder="1" applyAlignment="1">
      <alignment horizontal="center"/>
    </xf>
    <xf numFmtId="3" fontId="4" fillId="7" borderId="3" xfId="0" applyNumberFormat="1" applyFont="1" applyFill="1" applyBorder="1" applyAlignment="1">
      <alignment horizontal="center" vertical="top" wrapText="1"/>
    </xf>
    <xf numFmtId="3" fontId="4" fillId="7" borderId="15" xfId="0" applyNumberFormat="1" applyFont="1" applyFill="1" applyBorder="1" applyAlignment="1">
      <alignment horizontal="center" vertical="top" wrapText="1"/>
    </xf>
    <xf numFmtId="3" fontId="4" fillId="7" borderId="12" xfId="0" applyNumberFormat="1" applyFont="1" applyFill="1" applyBorder="1" applyAlignment="1">
      <alignment horizontal="center" vertical="top" wrapText="1"/>
    </xf>
    <xf numFmtId="3" fontId="4" fillId="7" borderId="25" xfId="0" applyNumberFormat="1" applyFont="1" applyFill="1" applyBorder="1" applyAlignment="1">
      <alignment horizontal="center" vertical="top" wrapText="1"/>
    </xf>
    <xf numFmtId="3" fontId="4" fillId="7" borderId="5" xfId="0" applyNumberFormat="1" applyFont="1" applyFill="1" applyBorder="1" applyAlignment="1">
      <alignment horizontal="center" vertical="top" wrapText="1"/>
    </xf>
    <xf numFmtId="3" fontId="0" fillId="7" borderId="0" xfId="0" applyNumberFormat="1" applyFill="1" applyAlignment="1">
      <alignment horizontal="center"/>
    </xf>
    <xf numFmtId="0" fontId="25" fillId="0" borderId="3" xfId="0" applyFont="1" applyFill="1" applyBorder="1" applyAlignment="1">
      <alignment horizontal="center" vertical="top" wrapText="1"/>
    </xf>
    <xf numFmtId="0" fontId="4" fillId="0" borderId="3" xfId="0" applyFont="1" applyFill="1" applyBorder="1" applyAlignment="1">
      <alignment horizontal="center" vertical="top" wrapText="1"/>
    </xf>
    <xf numFmtId="3" fontId="25" fillId="0" borderId="3" xfId="0" applyNumberFormat="1" applyFont="1" applyFill="1" applyBorder="1" applyAlignment="1">
      <alignment horizontal="center" vertical="top" wrapText="1"/>
    </xf>
    <xf numFmtId="0" fontId="25" fillId="0" borderId="12" xfId="0" applyFont="1" applyFill="1" applyBorder="1" applyAlignment="1">
      <alignment horizontal="center" vertical="top" wrapText="1"/>
    </xf>
    <xf numFmtId="0" fontId="4" fillId="0" borderId="12" xfId="0" applyFont="1" applyFill="1" applyBorder="1" applyAlignment="1">
      <alignment horizontal="center" vertical="top" wrapText="1"/>
    </xf>
    <xf numFmtId="0" fontId="6" fillId="0" borderId="12" xfId="0" applyFont="1" applyFill="1" applyBorder="1" applyAlignment="1">
      <alignment horizontal="center" vertical="top" wrapText="1"/>
    </xf>
    <xf numFmtId="3" fontId="25" fillId="0" borderId="12" xfId="0" applyNumberFormat="1" applyFont="1" applyFill="1" applyBorder="1" applyAlignment="1">
      <alignment horizontal="center" vertical="top" wrapText="1"/>
    </xf>
    <xf numFmtId="0" fontId="0" fillId="7" borderId="12" xfId="0" applyFill="1" applyBorder="1" applyAlignment="1">
      <alignment horizontal="left" vertical="top" wrapText="1"/>
    </xf>
    <xf numFmtId="0" fontId="25" fillId="0" borderId="5" xfId="0" applyFont="1" applyFill="1" applyBorder="1" applyAlignment="1">
      <alignment horizontal="center" vertical="top" wrapText="1"/>
    </xf>
    <xf numFmtId="0" fontId="4"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3" fontId="25" fillId="0" borderId="5" xfId="0" applyNumberFormat="1" applyFont="1" applyFill="1" applyBorder="1" applyAlignment="1">
      <alignment horizontal="center" vertical="top" wrapText="1"/>
    </xf>
    <xf numFmtId="0" fontId="4" fillId="12" borderId="8" xfId="0" applyFont="1" applyFill="1" applyBorder="1" applyAlignment="1">
      <alignment vertical="top"/>
    </xf>
    <xf numFmtId="0" fontId="6" fillId="7" borderId="4" xfId="0" applyFont="1" applyFill="1" applyBorder="1" applyAlignment="1">
      <alignment horizontal="center" vertical="top" wrapText="1"/>
    </xf>
    <xf numFmtId="0" fontId="6" fillId="7" borderId="4" xfId="0" applyFont="1" applyFill="1" applyBorder="1" applyAlignment="1">
      <alignment horizontal="left" vertical="top" wrapText="1"/>
    </xf>
    <xf numFmtId="0" fontId="0" fillId="12" borderId="6" xfId="0" applyFill="1" applyBorder="1" applyAlignment="1">
      <alignment wrapText="1"/>
    </xf>
    <xf numFmtId="0" fontId="0" fillId="12" borderId="4" xfId="0" applyFill="1" applyBorder="1" applyAlignment="1">
      <alignment wrapText="1"/>
    </xf>
    <xf numFmtId="0" fontId="6" fillId="12" borderId="6" xfId="0" applyFont="1" applyFill="1" applyBorder="1" applyAlignment="1">
      <alignment horizontal="center" vertical="top" wrapText="1"/>
    </xf>
    <xf numFmtId="0" fontId="6" fillId="12" borderId="4" xfId="0" applyFont="1" applyFill="1" applyBorder="1" applyAlignment="1">
      <alignment horizontal="center" vertical="top" wrapText="1"/>
    </xf>
    <xf numFmtId="0" fontId="0" fillId="7" borderId="4" xfId="0" applyFill="1" applyBorder="1" applyAlignment="1">
      <alignment horizontal="left" vertical="top" wrapText="1"/>
    </xf>
    <xf numFmtId="0" fontId="0" fillId="12" borderId="4" xfId="0" applyFill="1" applyBorder="1" applyAlignment="1">
      <alignment horizontal="left" vertical="top" wrapText="1"/>
    </xf>
    <xf numFmtId="0" fontId="4" fillId="7" borderId="6" xfId="0" applyFont="1" applyFill="1" applyBorder="1" applyAlignment="1">
      <alignment horizontal="left" vertical="top" wrapText="1"/>
    </xf>
    <xf numFmtId="0" fontId="6" fillId="12" borderId="6" xfId="0" applyFont="1" applyFill="1" applyBorder="1" applyAlignment="1">
      <alignment wrapText="1"/>
    </xf>
    <xf numFmtId="0" fontId="6" fillId="12" borderId="4" xfId="0" applyFont="1" applyFill="1" applyBorder="1" applyAlignment="1">
      <alignment wrapText="1"/>
    </xf>
    <xf numFmtId="0" fontId="4" fillId="12" borderId="6" xfId="0" applyFont="1" applyFill="1" applyBorder="1" applyAlignment="1">
      <alignment wrapText="1"/>
    </xf>
    <xf numFmtId="0" fontId="4" fillId="12"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9"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12" borderId="2" xfId="2" applyFont="1" applyFill="1" applyBorder="1" applyAlignment="1" applyProtection="1">
      <alignment horizontal="left" vertical="top" wrapText="1"/>
    </xf>
    <xf numFmtId="3" fontId="4" fillId="7" borderId="4" xfId="0" applyNumberFormat="1" applyFont="1" applyFill="1" applyBorder="1" applyAlignment="1">
      <alignment horizontal="center" vertical="top" wrapText="1"/>
    </xf>
    <xf numFmtId="0" fontId="4" fillId="12" borderId="4" xfId="0" applyFont="1" applyFill="1" applyBorder="1" applyAlignment="1">
      <alignment horizontal="left" wrapText="1"/>
    </xf>
    <xf numFmtId="0" fontId="0" fillId="7" borderId="2" xfId="0" applyFill="1" applyBorder="1" applyAlignment="1">
      <alignment horizontal="center" vertical="top" wrapText="1"/>
    </xf>
    <xf numFmtId="0" fontId="4" fillId="12" borderId="6" xfId="2" applyFont="1" applyFill="1" applyBorder="1" applyAlignment="1" applyProtection="1">
      <alignment horizontal="left" vertical="top" wrapText="1"/>
    </xf>
    <xf numFmtId="0" fontId="0" fillId="0" borderId="0" xfId="0" applyBorder="1" applyAlignment="1">
      <alignment wrapText="1"/>
    </xf>
    <xf numFmtId="0" fontId="4" fillId="0" borderId="0" xfId="0" applyFont="1" applyBorder="1" applyAlignment="1">
      <alignment wrapText="1"/>
    </xf>
    <xf numFmtId="0" fontId="4" fillId="2" borderId="0" xfId="0" applyFont="1" applyFill="1" applyAlignment="1">
      <alignment vertical="top" wrapText="1"/>
    </xf>
    <xf numFmtId="0" fontId="4" fillId="7" borderId="0" xfId="0" applyFont="1" applyFill="1"/>
    <xf numFmtId="0" fontId="4" fillId="12" borderId="32" xfId="0" applyFont="1" applyFill="1" applyBorder="1" applyAlignment="1">
      <alignment horizontal="left" wrapText="1"/>
    </xf>
    <xf numFmtId="0" fontId="4" fillId="12" borderId="0" xfId="0" applyFont="1" applyFill="1" applyBorder="1"/>
    <xf numFmtId="0" fontId="25" fillId="0" borderId="4" xfId="0" applyFont="1" applyFill="1" applyBorder="1" applyAlignment="1">
      <alignment horizontal="center" vertical="top" wrapText="1"/>
    </xf>
    <xf numFmtId="3" fontId="25" fillId="0" borderId="4" xfId="0" applyNumberFormat="1" applyFont="1" applyFill="1" applyBorder="1" applyAlignment="1">
      <alignment horizontal="center" vertical="top" wrapText="1"/>
    </xf>
    <xf numFmtId="17" fontId="0" fillId="12" borderId="8" xfId="0" applyNumberFormat="1" applyFill="1" applyBorder="1"/>
    <xf numFmtId="0" fontId="4" fillId="0" borderId="2" xfId="1" applyFont="1" applyFill="1" applyBorder="1" applyAlignment="1" applyProtection="1">
      <alignment horizontal="left" vertical="top" wrapText="1"/>
    </xf>
    <xf numFmtId="0" fontId="6" fillId="12" borderId="47" xfId="1" applyFont="1" applyFill="1" applyBorder="1" applyAlignment="1" applyProtection="1">
      <alignment vertical="top" wrapText="1"/>
    </xf>
    <xf numFmtId="3" fontId="6" fillId="7" borderId="25" xfId="0" applyNumberFormat="1" applyFont="1" applyFill="1" applyBorder="1" applyAlignment="1">
      <alignment horizontal="center" vertical="top" wrapText="1"/>
    </xf>
    <xf numFmtId="0" fontId="6" fillId="12" borderId="25" xfId="0" applyFont="1" applyFill="1" applyBorder="1" applyAlignment="1">
      <alignment horizontal="center" vertical="top" wrapText="1"/>
    </xf>
    <xf numFmtId="0" fontId="6" fillId="12" borderId="25" xfId="0" applyFont="1" applyFill="1" applyBorder="1" applyAlignment="1">
      <alignment wrapText="1"/>
    </xf>
    <xf numFmtId="0" fontId="6" fillId="12" borderId="25" xfId="0" applyFont="1" applyFill="1" applyBorder="1" applyAlignment="1">
      <alignment horizontal="left" vertical="top" wrapText="1"/>
    </xf>
    <xf numFmtId="0" fontId="0" fillId="7" borderId="2" xfId="0" applyFill="1" applyBorder="1" applyAlignment="1">
      <alignment vertical="center" wrapText="1"/>
    </xf>
    <xf numFmtId="0" fontId="14" fillId="7" borderId="2" xfId="0" applyFont="1" applyFill="1" applyBorder="1"/>
    <xf numFmtId="0" fontId="4" fillId="12" borderId="10" xfId="1" applyFont="1" applyFill="1" applyBorder="1" applyAlignment="1" applyProtection="1">
      <alignment vertical="top" wrapText="1"/>
    </xf>
    <xf numFmtId="0" fontId="4" fillId="0" borderId="11" xfId="0" applyFont="1" applyBorder="1" applyAlignment="1">
      <alignment horizontal="left" vertical="top"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4" fillId="7" borderId="4" xfId="0" applyFont="1" applyFill="1" applyBorder="1" applyAlignment="1">
      <alignment horizontal="left" vertical="top" wrapText="1"/>
    </xf>
    <xf numFmtId="0" fontId="6" fillId="7" borderId="15" xfId="0" applyFont="1" applyFill="1" applyBorder="1" applyAlignment="1">
      <alignment horizontal="center" vertical="top" wrapText="1"/>
    </xf>
    <xf numFmtId="0" fontId="0" fillId="7" borderId="4" xfId="0" applyFill="1" applyBorder="1" applyAlignment="1">
      <alignment horizontal="left" vertical="top" wrapText="1"/>
    </xf>
    <xf numFmtId="0" fontId="0" fillId="7" borderId="4" xfId="0" applyFill="1" applyBorder="1" applyAlignment="1">
      <alignment horizontal="center" vertical="top" wrapText="1"/>
    </xf>
    <xf numFmtId="0" fontId="6" fillId="7" borderId="12"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12" borderId="6" xfId="1" applyFont="1" applyFill="1" applyBorder="1" applyAlignment="1" applyProtection="1">
      <alignment vertical="top" wrapText="1"/>
    </xf>
    <xf numFmtId="0" fontId="4" fillId="7" borderId="2" xfId="2" applyFont="1" applyFill="1" applyBorder="1" applyAlignment="1" applyProtection="1">
      <alignment horizontal="left" vertical="top" wrapText="1"/>
    </xf>
    <xf numFmtId="3" fontId="4" fillId="7" borderId="2" xfId="0" applyNumberFormat="1" applyFont="1" applyFill="1" applyBorder="1" applyAlignment="1">
      <alignment horizontal="center" vertical="top" wrapText="1"/>
    </xf>
    <xf numFmtId="0" fontId="0" fillId="12" borderId="2" xfId="0" applyFill="1" applyBorder="1" applyAlignment="1">
      <alignment wrapText="1"/>
    </xf>
    <xf numFmtId="0" fontId="4" fillId="12" borderId="2" xfId="0" applyFont="1" applyFill="1" applyBorder="1" applyAlignment="1">
      <alignment wrapText="1"/>
    </xf>
    <xf numFmtId="0" fontId="4" fillId="0" borderId="2" xfId="0" applyFont="1" applyFill="1" applyBorder="1" applyAlignment="1">
      <alignment horizontal="center" vertical="top" wrapText="1"/>
    </xf>
    <xf numFmtId="0" fontId="4" fillId="7" borderId="2"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12" borderId="2" xfId="2" applyFont="1" applyFill="1" applyBorder="1" applyAlignment="1" applyProtection="1">
      <alignment horizontal="left" vertical="top" wrapText="1"/>
    </xf>
    <xf numFmtId="0" fontId="4" fillId="12" borderId="2" xfId="0" applyFont="1" applyFill="1" applyBorder="1" applyAlignment="1">
      <alignment horizontal="center" vertical="top" wrapText="1"/>
    </xf>
    <xf numFmtId="0" fontId="4" fillId="12" borderId="3" xfId="0" applyFont="1" applyFill="1" applyBorder="1" applyAlignment="1">
      <alignment vertical="top" wrapText="1"/>
    </xf>
    <xf numFmtId="0" fontId="4" fillId="12" borderId="8" xfId="0" applyFont="1" applyFill="1" applyBorder="1"/>
    <xf numFmtId="0" fontId="25" fillId="12" borderId="8" xfId="0" applyFont="1" applyFill="1" applyBorder="1"/>
    <xf numFmtId="0" fontId="25" fillId="0" borderId="2" xfId="0" applyFont="1" applyFill="1" applyBorder="1" applyAlignment="1">
      <alignment horizontal="center" vertical="top" wrapText="1"/>
    </xf>
    <xf numFmtId="0" fontId="4" fillId="12" borderId="15" xfId="0" applyFont="1" applyFill="1" applyBorder="1" applyAlignment="1">
      <alignment vertical="top" wrapText="1"/>
    </xf>
    <xf numFmtId="0" fontId="4" fillId="12" borderId="27" xfId="0" applyFont="1" applyFill="1" applyBorder="1" applyAlignment="1"/>
    <xf numFmtId="0" fontId="4" fillId="7" borderId="15" xfId="0" applyFont="1" applyFill="1" applyBorder="1" applyAlignment="1">
      <alignment horizontal="center" vertical="top" wrapText="1"/>
    </xf>
    <xf numFmtId="0" fontId="4" fillId="12" borderId="6" xfId="0" applyFont="1" applyFill="1" applyBorder="1" applyAlignment="1">
      <alignment vertical="top" wrapText="1"/>
    </xf>
    <xf numFmtId="0" fontId="4" fillId="7" borderId="4" xfId="0" applyFont="1" applyFill="1" applyBorder="1" applyAlignment="1">
      <alignment horizontal="center" vertical="top" wrapText="1"/>
    </xf>
    <xf numFmtId="0" fontId="25" fillId="0" borderId="12" xfId="0" applyFont="1" applyFill="1" applyBorder="1" applyAlignment="1">
      <alignment horizontal="center" vertical="top" wrapText="1"/>
    </xf>
    <xf numFmtId="0" fontId="4" fillId="12" borderId="3" xfId="1" applyFont="1" applyFill="1" applyBorder="1" applyAlignment="1" applyProtection="1">
      <alignment horizontal="center" vertical="top" wrapText="1"/>
    </xf>
    <xf numFmtId="0" fontId="0" fillId="0" borderId="0" xfId="0" applyFill="1" applyAlignment="1">
      <alignment horizontal="center"/>
    </xf>
    <xf numFmtId="0" fontId="0" fillId="0" borderId="0" xfId="0" applyFill="1" applyBorder="1" applyAlignment="1">
      <alignment horizontal="center"/>
    </xf>
    <xf numFmtId="0" fontId="25" fillId="0" borderId="6" xfId="0" applyFont="1" applyFill="1" applyBorder="1" applyAlignment="1">
      <alignment horizontal="center" vertical="top" wrapText="1"/>
    </xf>
    <xf numFmtId="0" fontId="25" fillId="0" borderId="15" xfId="0" applyFont="1" applyFill="1" applyBorder="1" applyAlignment="1">
      <alignment horizontal="center" vertical="top" wrapText="1"/>
    </xf>
    <xf numFmtId="0" fontId="6" fillId="0" borderId="25" xfId="0" applyFont="1" applyFill="1" applyBorder="1" applyAlignment="1">
      <alignment horizontal="center" vertical="top" wrapText="1"/>
    </xf>
    <xf numFmtId="0" fontId="6" fillId="12" borderId="24" xfId="1" applyFont="1" applyFill="1" applyBorder="1" applyAlignment="1" applyProtection="1">
      <alignment vertical="top" wrapText="1"/>
    </xf>
    <xf numFmtId="0" fontId="6" fillId="7" borderId="4" xfId="0" applyFont="1" applyFill="1" applyBorder="1" applyAlignment="1">
      <alignment horizontal="left" vertical="top" wrapText="1"/>
    </xf>
    <xf numFmtId="0" fontId="6" fillId="7" borderId="4" xfId="0" applyFont="1" applyFill="1" applyBorder="1" applyAlignment="1">
      <alignment horizontal="center" vertical="top" wrapText="1"/>
    </xf>
    <xf numFmtId="0" fontId="6" fillId="12" borderId="4" xfId="0" applyFont="1" applyFill="1" applyBorder="1" applyAlignment="1">
      <alignment horizontal="center" vertical="top" wrapText="1"/>
    </xf>
    <xf numFmtId="0" fontId="6" fillId="7" borderId="4" xfId="1" applyFont="1" applyFill="1" applyBorder="1" applyAlignment="1" applyProtection="1">
      <alignment horizontal="left" vertical="top" wrapText="1"/>
    </xf>
    <xf numFmtId="0" fontId="6" fillId="7" borderId="3"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5" xfId="0" applyFont="1" applyFill="1" applyBorder="1" applyAlignment="1">
      <alignment horizontal="center" vertical="top" wrapText="1"/>
    </xf>
    <xf numFmtId="0" fontId="6" fillId="12" borderId="4" xfId="0" applyFont="1" applyFill="1" applyBorder="1" applyAlignment="1">
      <alignment wrapText="1"/>
    </xf>
    <xf numFmtId="0" fontId="4" fillId="0" borderId="2" xfId="0" applyFont="1" applyBorder="1" applyAlignment="1">
      <alignment horizontal="left" vertical="top" wrapText="1"/>
    </xf>
    <xf numFmtId="0" fontId="4" fillId="12" borderId="10" xfId="0" applyFont="1" applyFill="1" applyBorder="1" applyAlignment="1">
      <alignment horizontal="center" vertical="top" wrapText="1"/>
    </xf>
    <xf numFmtId="0" fontId="0" fillId="7" borderId="10" xfId="0" applyFill="1" applyBorder="1" applyAlignment="1">
      <alignment vertical="center" wrapText="1"/>
    </xf>
    <xf numFmtId="0" fontId="6" fillId="0" borderId="6" xfId="0" applyFont="1" applyFill="1" applyBorder="1" applyAlignment="1">
      <alignment horizontal="left" vertical="top" wrapText="1"/>
    </xf>
    <xf numFmtId="0" fontId="14" fillId="5" borderId="2" xfId="0" applyFont="1" applyFill="1" applyBorder="1"/>
    <xf numFmtId="0" fontId="14" fillId="5" borderId="3" xfId="0" applyFont="1" applyFill="1" applyBorder="1"/>
    <xf numFmtId="0" fontId="4" fillId="7" borderId="2" xfId="0" applyFont="1" applyFill="1" applyBorder="1" applyAlignment="1">
      <alignment horizontal="center" vertical="top" wrapText="1"/>
    </xf>
    <xf numFmtId="0" fontId="4" fillId="7" borderId="3" xfId="0" applyFont="1" applyFill="1" applyBorder="1" applyAlignment="1">
      <alignment horizontal="center" vertical="top" wrapText="1"/>
    </xf>
    <xf numFmtId="3" fontId="4" fillId="7" borderId="3" xfId="0" applyNumberFormat="1" applyFont="1" applyFill="1" applyBorder="1" applyAlignment="1">
      <alignment horizontal="center" vertical="top" wrapText="1"/>
    </xf>
    <xf numFmtId="3" fontId="4" fillId="7" borderId="12" xfId="0" applyNumberFormat="1" applyFont="1" applyFill="1" applyBorder="1" applyAlignment="1">
      <alignment horizontal="center" vertical="top" wrapText="1"/>
    </xf>
    <xf numFmtId="3" fontId="25" fillId="7" borderId="3" xfId="0" applyNumberFormat="1"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12" borderId="12" xfId="2" applyFont="1" applyFill="1" applyBorder="1" applyAlignment="1" applyProtection="1">
      <alignment horizontal="left" vertical="top" wrapText="1"/>
    </xf>
    <xf numFmtId="0" fontId="4" fillId="12" borderId="12" xfId="0" applyFont="1" applyFill="1" applyBorder="1" applyAlignment="1">
      <alignment horizontal="center" vertical="top" wrapText="1"/>
    </xf>
    <xf numFmtId="0" fontId="4" fillId="12" borderId="2" xfId="0" applyFont="1" applyFill="1" applyBorder="1" applyAlignment="1">
      <alignment horizontal="center" vertical="top" wrapText="1"/>
    </xf>
    <xf numFmtId="0" fontId="4" fillId="12" borderId="2" xfId="0" applyFont="1" applyFill="1" applyBorder="1" applyAlignment="1">
      <alignment vertical="top" wrapText="1"/>
    </xf>
    <xf numFmtId="0" fontId="4" fillId="12" borderId="5" xfId="0" applyFont="1" applyFill="1" applyBorder="1" applyAlignment="1">
      <alignment horizontal="center" vertical="top" wrapText="1"/>
    </xf>
    <xf numFmtId="0" fontId="0" fillId="12" borderId="3" xfId="0" applyFill="1" applyBorder="1" applyAlignment="1">
      <alignment wrapText="1"/>
    </xf>
    <xf numFmtId="0" fontId="0" fillId="12" borderId="12" xfId="0" applyFill="1" applyBorder="1" applyAlignment="1">
      <alignment wrapText="1"/>
    </xf>
    <xf numFmtId="0" fontId="0" fillId="12" borderId="2" xfId="0" applyFill="1" applyBorder="1" applyAlignment="1">
      <alignment wrapText="1"/>
    </xf>
    <xf numFmtId="0" fontId="4" fillId="12" borderId="2" xfId="0" applyFont="1" applyFill="1" applyBorder="1" applyAlignment="1">
      <alignment wrapText="1"/>
    </xf>
    <xf numFmtId="0" fontId="25" fillId="12" borderId="4" xfId="0" applyFont="1" applyFill="1" applyBorder="1" applyAlignment="1">
      <alignment wrapText="1"/>
    </xf>
    <xf numFmtId="0" fontId="4" fillId="12" borderId="3" xfId="0" applyFont="1" applyFill="1" applyBorder="1" applyAlignment="1">
      <alignment wrapText="1"/>
    </xf>
    <xf numFmtId="0" fontId="4" fillId="12" borderId="12" xfId="0" applyFont="1" applyFill="1" applyBorder="1" applyAlignment="1">
      <alignment wrapText="1"/>
    </xf>
    <xf numFmtId="0" fontId="0" fillId="12" borderId="5" xfId="0" applyFill="1" applyBorder="1" applyAlignment="1">
      <alignment wrapText="1"/>
    </xf>
    <xf numFmtId="0" fontId="4" fillId="12" borderId="5" xfId="0" applyFont="1" applyFill="1" applyBorder="1" applyAlignment="1">
      <alignment wrapText="1"/>
    </xf>
    <xf numFmtId="0" fontId="4" fillId="12" borderId="8" xfId="0" applyFont="1" applyFill="1" applyBorder="1"/>
    <xf numFmtId="0" fontId="4" fillId="12" borderId="4" xfId="0" applyFont="1" applyFill="1" applyBorder="1" applyAlignment="1">
      <alignment vertical="top" wrapText="1"/>
    </xf>
    <xf numFmtId="3" fontId="4" fillId="7" borderId="5" xfId="0" applyNumberFormat="1" applyFont="1" applyFill="1" applyBorder="1" applyAlignment="1">
      <alignment horizontal="center" vertical="top" wrapText="1"/>
    </xf>
    <xf numFmtId="0" fontId="4" fillId="7" borderId="8" xfId="0" applyFont="1" applyFill="1" applyBorder="1" applyAlignment="1">
      <alignment horizontal="left" vertical="top"/>
    </xf>
    <xf numFmtId="0" fontId="4" fillId="7" borderId="5" xfId="0" applyFont="1" applyFill="1" applyBorder="1" applyAlignment="1">
      <alignment horizontal="center" vertical="top" wrapText="1"/>
    </xf>
    <xf numFmtId="3" fontId="25" fillId="7" borderId="4" xfId="0" applyNumberFormat="1" applyFont="1" applyFill="1" applyBorder="1" applyAlignment="1">
      <alignment horizontal="center" vertical="top" wrapText="1"/>
    </xf>
    <xf numFmtId="0" fontId="4" fillId="12" borderId="3" xfId="2" applyFont="1" applyFill="1" applyBorder="1" applyAlignment="1" applyProtection="1">
      <alignment horizontal="left" vertical="top" wrapText="1"/>
    </xf>
    <xf numFmtId="0" fontId="4" fillId="12" borderId="5" xfId="2" applyFont="1" applyFill="1" applyBorder="1" applyAlignment="1" applyProtection="1">
      <alignment horizontal="left" vertical="top" wrapText="1"/>
    </xf>
    <xf numFmtId="0" fontId="14" fillId="8" borderId="3" xfId="0" applyFont="1" applyFill="1" applyBorder="1"/>
    <xf numFmtId="0" fontId="0" fillId="8" borderId="3" xfId="0" applyFill="1" applyBorder="1"/>
    <xf numFmtId="0" fontId="4" fillId="7" borderId="4" xfId="0" applyFont="1" applyFill="1" applyBorder="1" applyAlignment="1">
      <alignment horizontal="center" vertical="top" wrapText="1"/>
    </xf>
    <xf numFmtId="0" fontId="4" fillId="12" borderId="4" xfId="0" applyFont="1" applyFill="1" applyBorder="1" applyAlignment="1">
      <alignment horizontal="center" vertical="top" wrapText="1"/>
    </xf>
    <xf numFmtId="0" fontId="4" fillId="7" borderId="12"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3" xfId="0" applyFont="1" applyFill="1" applyBorder="1" applyAlignment="1">
      <alignment horizontal="center" vertical="top" wrapText="1"/>
    </xf>
    <xf numFmtId="0" fontId="0" fillId="12" borderId="4" xfId="0" applyFill="1" applyBorder="1" applyAlignment="1">
      <alignment wrapText="1"/>
    </xf>
    <xf numFmtId="0" fontId="6" fillId="7"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5"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1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5" xfId="0" applyFont="1" applyFill="1" applyBorder="1" applyAlignment="1">
      <alignment horizontal="center" vertical="top" wrapText="1"/>
    </xf>
    <xf numFmtId="0" fontId="25" fillId="12" borderId="32" xfId="0" applyFont="1" applyFill="1" applyBorder="1" applyAlignment="1"/>
    <xf numFmtId="0" fontId="25" fillId="12" borderId="46" xfId="0" applyFont="1" applyFill="1" applyBorder="1" applyAlignment="1"/>
    <xf numFmtId="0" fontId="25" fillId="12" borderId="45" xfId="0" applyFont="1" applyFill="1" applyBorder="1" applyAlignment="1"/>
    <xf numFmtId="0" fontId="6" fillId="7" borderId="15"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7" borderId="15" xfId="1" applyFont="1" applyFill="1" applyBorder="1" applyAlignment="1" applyProtection="1">
      <alignment horizontal="left" vertical="top" wrapText="1"/>
    </xf>
    <xf numFmtId="0" fontId="0" fillId="7" borderId="15" xfId="0" applyFill="1" applyBorder="1" applyAlignment="1">
      <alignment horizontal="center" vertical="top" wrapText="1"/>
    </xf>
    <xf numFmtId="0" fontId="0" fillId="12" borderId="15" xfId="0" applyFill="1" applyBorder="1" applyAlignment="1">
      <alignment wrapText="1"/>
    </xf>
    <xf numFmtId="0" fontId="4" fillId="0" borderId="0" xfId="0" applyFont="1" applyFill="1" applyBorder="1"/>
    <xf numFmtId="0" fontId="4" fillId="7" borderId="4"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12" borderId="4" xfId="0" applyFont="1" applyFill="1" applyBorder="1" applyAlignment="1">
      <alignment horizontal="center" vertical="top" wrapText="1"/>
    </xf>
    <xf numFmtId="0" fontId="4" fillId="7" borderId="4" xfId="0" applyFont="1" applyFill="1" applyBorder="1" applyAlignment="1">
      <alignment horizontal="left" vertical="top" wrapText="1"/>
    </xf>
    <xf numFmtId="0" fontId="0" fillId="12" borderId="4" xfId="0" applyFill="1" applyBorder="1" applyAlignment="1">
      <alignment wrapText="1"/>
    </xf>
    <xf numFmtId="0" fontId="6" fillId="0" borderId="4" xfId="0" applyFont="1" applyFill="1" applyBorder="1" applyAlignment="1">
      <alignment horizontal="center" vertical="top" wrapText="1"/>
    </xf>
    <xf numFmtId="0" fontId="6" fillId="12" borderId="4" xfId="0" applyFont="1" applyFill="1" applyBorder="1" applyAlignment="1">
      <alignment wrapText="1"/>
    </xf>
    <xf numFmtId="0" fontId="6" fillId="7" borderId="6"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7" borderId="6" xfId="1" applyFont="1" applyFill="1" applyBorder="1" applyAlignment="1" applyProtection="1">
      <alignment horizontal="left" vertical="top" wrapText="1"/>
    </xf>
    <xf numFmtId="0" fontId="4" fillId="7" borderId="4" xfId="0" applyFont="1" applyFill="1" applyBorder="1" applyAlignment="1">
      <alignment horizontal="left" vertical="top" wrapText="1"/>
    </xf>
    <xf numFmtId="0" fontId="0" fillId="12" borderId="6" xfId="0" applyFill="1" applyBorder="1" applyAlignment="1">
      <alignment wrapText="1"/>
    </xf>
    <xf numFmtId="0" fontId="0" fillId="12" borderId="4" xfId="0" applyFill="1" applyBorder="1" applyAlignment="1">
      <alignment wrapText="1"/>
    </xf>
    <xf numFmtId="0" fontId="6" fillId="12" borderId="6" xfId="0" applyFont="1" applyFill="1" applyBorder="1" applyAlignment="1">
      <alignment wrapText="1"/>
    </xf>
    <xf numFmtId="0" fontId="6" fillId="12" borderId="4" xfId="0" applyFont="1" applyFill="1" applyBorder="1" applyAlignment="1">
      <alignment wrapText="1"/>
    </xf>
    <xf numFmtId="0" fontId="4" fillId="7" borderId="6" xfId="0" applyFont="1" applyFill="1" applyBorder="1" applyAlignment="1">
      <alignment horizontal="center" vertical="top" wrapText="1"/>
    </xf>
    <xf numFmtId="0" fontId="4" fillId="7" borderId="4" xfId="0" applyFont="1" applyFill="1" applyBorder="1" applyAlignment="1">
      <alignment horizontal="center" vertical="top" wrapText="1"/>
    </xf>
    <xf numFmtId="0" fontId="25" fillId="7" borderId="3" xfId="0" applyFont="1" applyFill="1" applyBorder="1" applyAlignment="1">
      <alignment horizontal="center" vertical="top" wrapText="1"/>
    </xf>
    <xf numFmtId="0" fontId="6" fillId="12" borderId="6" xfId="0" applyFont="1" applyFill="1" applyBorder="1" applyAlignment="1">
      <alignment horizontal="center" vertical="top" wrapText="1"/>
    </xf>
    <xf numFmtId="0" fontId="6" fillId="12" borderId="15" xfId="0" applyFont="1" applyFill="1" applyBorder="1" applyAlignment="1">
      <alignment horizontal="center" vertical="top" wrapText="1"/>
    </xf>
    <xf numFmtId="0" fontId="6" fillId="12" borderId="4" xfId="0" applyFont="1" applyFill="1" applyBorder="1" applyAlignment="1">
      <alignment horizontal="center" vertical="top" wrapText="1"/>
    </xf>
    <xf numFmtId="0" fontId="0" fillId="7" borderId="6" xfId="0" applyFill="1" applyBorder="1" applyAlignment="1">
      <alignment horizontal="left" vertical="top" wrapText="1"/>
    </xf>
    <xf numFmtId="0" fontId="6" fillId="12" borderId="4" xfId="0" applyFont="1" applyFill="1" applyBorder="1" applyAlignment="1">
      <alignment horizontal="left" wrapText="1"/>
    </xf>
    <xf numFmtId="0" fontId="6" fillId="12" borderId="20" xfId="0" applyFont="1" applyFill="1" applyBorder="1" applyAlignment="1">
      <alignment horizontal="left" wrapText="1"/>
    </xf>
    <xf numFmtId="0" fontId="4" fillId="12" borderId="6" xfId="0" applyFont="1" applyFill="1" applyBorder="1" applyAlignment="1">
      <alignment wrapText="1"/>
    </xf>
    <xf numFmtId="0" fontId="6" fillId="7" borderId="3" xfId="0" applyFont="1" applyFill="1" applyBorder="1" applyAlignment="1">
      <alignment horizontal="center" vertical="top" wrapText="1"/>
    </xf>
    <xf numFmtId="0" fontId="4" fillId="12" borderId="6" xfId="0" applyFont="1" applyFill="1" applyBorder="1" applyAlignment="1">
      <alignment horizontal="center" vertical="top" wrapText="1"/>
    </xf>
    <xf numFmtId="17" fontId="25" fillId="12" borderId="8" xfId="0" applyNumberFormat="1" applyFont="1" applyFill="1" applyBorder="1"/>
    <xf numFmtId="0" fontId="6" fillId="7" borderId="3" xfId="0" applyFont="1" applyFill="1" applyBorder="1" applyAlignment="1">
      <alignment horizontal="center" vertical="top" wrapText="1"/>
    </xf>
    <xf numFmtId="0" fontId="6" fillId="7" borderId="12" xfId="0" applyFont="1" applyFill="1" applyBorder="1" applyAlignment="1">
      <alignment horizontal="center" vertical="top" wrapText="1"/>
    </xf>
    <xf numFmtId="0" fontId="0" fillId="12" borderId="4" xfId="0" applyFill="1" applyBorder="1" applyAlignment="1">
      <alignment wrapText="1"/>
    </xf>
    <xf numFmtId="0" fontId="6" fillId="0"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12" borderId="4" xfId="0" applyFont="1" applyFill="1" applyBorder="1" applyAlignment="1">
      <alignment wrapText="1"/>
    </xf>
    <xf numFmtId="0" fontId="4" fillId="12" borderId="15" xfId="1" applyFont="1" applyFill="1" applyBorder="1" applyAlignment="1" applyProtection="1">
      <alignment vertical="top" wrapText="1"/>
    </xf>
    <xf numFmtId="0" fontId="4" fillId="12" borderId="19" xfId="0" applyFont="1" applyFill="1" applyBorder="1" applyAlignment="1"/>
    <xf numFmtId="0" fontId="25" fillId="12" borderId="20" xfId="0" applyFont="1" applyFill="1" applyBorder="1" applyAlignment="1">
      <alignment wrapText="1"/>
    </xf>
    <xf numFmtId="0" fontId="6" fillId="0" borderId="4"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7" borderId="4" xfId="0" applyFont="1" applyFill="1" applyBorder="1" applyAlignment="1">
      <alignment horizontal="left" vertical="top" wrapText="1"/>
    </xf>
    <xf numFmtId="0" fontId="0" fillId="12" borderId="4" xfId="0" applyFill="1" applyBorder="1" applyAlignment="1">
      <alignment wrapText="1"/>
    </xf>
    <xf numFmtId="0" fontId="6" fillId="12" borderId="4" xfId="0" applyFont="1" applyFill="1" applyBorder="1" applyAlignment="1">
      <alignment wrapText="1"/>
    </xf>
    <xf numFmtId="0" fontId="4" fillId="7" borderId="4" xfId="0" applyFont="1" applyFill="1" applyBorder="1" applyAlignment="1">
      <alignment horizontal="center" vertical="top" wrapText="1"/>
    </xf>
    <xf numFmtId="0" fontId="6" fillId="7" borderId="3" xfId="0" applyFont="1" applyFill="1" applyBorder="1" applyAlignment="1">
      <alignment horizontal="left" vertical="top" wrapText="1"/>
    </xf>
    <xf numFmtId="0" fontId="6" fillId="12"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12" borderId="12" xfId="1" applyFont="1" applyFill="1" applyBorder="1" applyAlignment="1" applyProtection="1">
      <alignment horizontal="left" vertical="top" wrapText="1"/>
    </xf>
    <xf numFmtId="0" fontId="6" fillId="7" borderId="12" xfId="0" applyFont="1" applyFill="1" applyBorder="1" applyAlignment="1">
      <alignment horizontal="center" vertical="top" wrapText="1"/>
    </xf>
    <xf numFmtId="0" fontId="0" fillId="12" borderId="15" xfId="0" applyFill="1" applyBorder="1" applyAlignment="1">
      <alignment wrapText="1"/>
    </xf>
    <xf numFmtId="0" fontId="6" fillId="12" borderId="15" xfId="0" applyFont="1" applyFill="1" applyBorder="1" applyAlignment="1">
      <alignment horizontal="center" vertical="top" wrapText="1"/>
    </xf>
    <xf numFmtId="0" fontId="4" fillId="12" borderId="4" xfId="0" applyFont="1" applyFill="1" applyBorder="1" applyAlignment="1">
      <alignment wrapText="1"/>
    </xf>
    <xf numFmtId="0" fontId="4" fillId="7" borderId="6" xfId="0" applyFont="1" applyFill="1" applyBorder="1" applyAlignment="1">
      <alignment horizontal="left" vertical="top" wrapText="1"/>
    </xf>
    <xf numFmtId="0" fontId="6" fillId="7" borderId="6" xfId="0" applyFont="1" applyFill="1" applyBorder="1" applyAlignment="1">
      <alignment horizontal="center" vertical="top" wrapText="1"/>
    </xf>
    <xf numFmtId="0" fontId="6" fillId="7" borderId="15" xfId="1" applyFont="1" applyFill="1" applyBorder="1" applyAlignment="1" applyProtection="1">
      <alignment horizontal="left" vertical="top" wrapText="1"/>
    </xf>
    <xf numFmtId="0" fontId="0" fillId="12" borderId="6" xfId="0" applyFill="1" applyBorder="1" applyAlignment="1">
      <alignment wrapText="1"/>
    </xf>
    <xf numFmtId="0" fontId="0" fillId="12" borderId="4" xfId="0" applyFill="1" applyBorder="1" applyAlignment="1">
      <alignment wrapText="1"/>
    </xf>
    <xf numFmtId="0" fontId="6" fillId="0" borderId="15" xfId="0" applyFont="1" applyFill="1" applyBorder="1" applyAlignment="1">
      <alignment horizontal="center" vertical="top" wrapText="1"/>
    </xf>
    <xf numFmtId="0" fontId="6" fillId="12" borderId="6" xfId="0" applyFont="1" applyFill="1" applyBorder="1" applyAlignment="1">
      <alignment horizontal="center" vertical="top" wrapText="1"/>
    </xf>
    <xf numFmtId="0" fontId="6" fillId="12" borderId="4" xfId="0" applyFont="1" applyFill="1" applyBorder="1" applyAlignment="1">
      <alignment horizontal="center" vertical="top" wrapText="1"/>
    </xf>
    <xf numFmtId="0" fontId="4" fillId="12" borderId="6" xfId="0" applyFont="1" applyFill="1" applyBorder="1" applyAlignment="1">
      <alignment horizontal="center" vertical="top" wrapText="1"/>
    </xf>
    <xf numFmtId="0" fontId="4"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5" xfId="0" applyFont="1" applyFill="1" applyBorder="1" applyAlignment="1">
      <alignment horizontal="center" vertical="top" wrapText="1"/>
    </xf>
    <xf numFmtId="0" fontId="4" fillId="7" borderId="4" xfId="0" applyFont="1" applyFill="1" applyBorder="1" applyAlignment="1">
      <alignment horizontal="left" vertical="top" wrapText="1"/>
    </xf>
    <xf numFmtId="0" fontId="4" fillId="7" borderId="2" xfId="1" applyFont="1" applyFill="1" applyBorder="1" applyAlignment="1" applyProtection="1">
      <alignment horizontal="left" vertical="top" wrapText="1"/>
    </xf>
    <xf numFmtId="0" fontId="0" fillId="12" borderId="15" xfId="0" applyFill="1" applyBorder="1" applyAlignment="1">
      <alignment wrapText="1"/>
    </xf>
    <xf numFmtId="0" fontId="6" fillId="12" borderId="6" xfId="0" applyFont="1" applyFill="1" applyBorder="1" applyAlignment="1">
      <alignment wrapText="1"/>
    </xf>
    <xf numFmtId="0" fontId="6" fillId="12" borderId="4" xfId="0" applyFont="1" applyFill="1" applyBorder="1" applyAlignment="1">
      <alignment wrapText="1"/>
    </xf>
    <xf numFmtId="0" fontId="25" fillId="7" borderId="15"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5" xfId="0" applyFont="1" applyFill="1" applyBorder="1" applyAlignment="1">
      <alignment horizontal="center" vertical="top" wrapText="1"/>
    </xf>
    <xf numFmtId="0" fontId="6" fillId="12" borderId="15" xfId="0" applyFont="1" applyFill="1" applyBorder="1" applyAlignment="1">
      <alignment horizontal="center" vertical="top" wrapText="1"/>
    </xf>
    <xf numFmtId="0" fontId="4" fillId="12" borderId="20" xfId="2" applyFont="1" applyFill="1" applyBorder="1" applyAlignment="1" applyProtection="1">
      <alignment horizontal="left" vertical="top" wrapText="1"/>
    </xf>
    <xf numFmtId="0" fontId="0" fillId="12" borderId="10" xfId="0" applyFill="1" applyBorder="1" applyAlignment="1">
      <alignment wrapText="1"/>
    </xf>
    <xf numFmtId="0" fontId="0" fillId="12" borderId="22" xfId="0" applyFill="1" applyBorder="1" applyAlignment="1">
      <alignment wrapText="1"/>
    </xf>
    <xf numFmtId="0" fontId="6" fillId="12" borderId="36" xfId="0" applyFont="1" applyFill="1" applyBorder="1" applyAlignment="1">
      <alignment horizontal="center" vertical="top" wrapText="1"/>
    </xf>
    <xf numFmtId="0" fontId="6" fillId="12" borderId="36" xfId="0" applyFont="1" applyFill="1" applyBorder="1" applyAlignment="1">
      <alignment wrapText="1"/>
    </xf>
    <xf numFmtId="0" fontId="4" fillId="12" borderId="36" xfId="0" applyFont="1" applyFill="1" applyBorder="1" applyAlignment="1">
      <alignment wrapText="1"/>
    </xf>
    <xf numFmtId="0" fontId="4" fillId="7" borderId="36" xfId="0" applyFont="1" applyFill="1" applyBorder="1" applyAlignment="1">
      <alignment horizontal="left" vertical="top" wrapText="1"/>
    </xf>
    <xf numFmtId="0" fontId="6" fillId="12" borderId="39" xfId="0" applyFont="1" applyFill="1" applyBorder="1" applyAlignment="1">
      <alignment horizontal="center" vertical="top" wrapText="1"/>
    </xf>
    <xf numFmtId="0" fontId="6" fillId="12" borderId="39" xfId="0" applyFont="1" applyFill="1" applyBorder="1" applyAlignment="1">
      <alignment wrapText="1"/>
    </xf>
    <xf numFmtId="0" fontId="4" fillId="12" borderId="39" xfId="0" applyFont="1" applyFill="1" applyBorder="1" applyAlignment="1">
      <alignment wrapText="1"/>
    </xf>
    <xf numFmtId="0" fontId="4" fillId="7" borderId="39" xfId="0" applyFont="1" applyFill="1" applyBorder="1" applyAlignment="1">
      <alignment horizontal="left" vertical="top" wrapText="1"/>
    </xf>
    <xf numFmtId="0" fontId="4" fillId="12" borderId="41" xfId="0" applyFont="1" applyFill="1" applyBorder="1" applyAlignment="1">
      <alignment horizontal="center" vertical="top" wrapText="1"/>
    </xf>
    <xf numFmtId="0" fontId="4" fillId="12" borderId="42" xfId="0" applyFont="1" applyFill="1" applyBorder="1" applyAlignment="1">
      <alignment horizontal="center" vertical="top" wrapText="1"/>
    </xf>
    <xf numFmtId="0" fontId="4" fillId="12" borderId="44" xfId="1" applyFont="1" applyFill="1" applyBorder="1" applyAlignment="1" applyProtection="1">
      <alignment horizontal="left" vertical="top" wrapText="1"/>
    </xf>
    <xf numFmtId="0" fontId="6" fillId="12" borderId="48" xfId="1" applyFont="1" applyFill="1" applyBorder="1" applyAlignment="1" applyProtection="1">
      <alignment horizontal="left" vertical="top" wrapText="1"/>
    </xf>
    <xf numFmtId="0" fontId="25" fillId="12" borderId="44" xfId="0" applyFont="1" applyFill="1" applyBorder="1" applyAlignment="1">
      <alignment horizontal="center" vertical="top" wrapText="1"/>
    </xf>
    <xf numFmtId="0" fontId="25" fillId="12" borderId="48" xfId="0" applyFont="1" applyFill="1" applyBorder="1" applyAlignment="1">
      <alignment horizontal="center" vertical="top" wrapText="1"/>
    </xf>
    <xf numFmtId="0" fontId="6" fillId="12" borderId="22" xfId="1" applyFont="1" applyFill="1" applyBorder="1" applyAlignment="1" applyProtection="1">
      <alignment horizontal="left" vertical="top" wrapText="1"/>
    </xf>
    <xf numFmtId="0" fontId="4" fillId="0" borderId="49" xfId="0" applyFont="1" applyBorder="1" applyAlignment="1">
      <alignment horizontal="left" vertical="top" wrapText="1"/>
    </xf>
    <xf numFmtId="0" fontId="4" fillId="12" borderId="20" xfId="1" applyFont="1" applyFill="1" applyBorder="1" applyAlignment="1" applyProtection="1">
      <alignment vertical="top" wrapText="1"/>
    </xf>
    <xf numFmtId="0" fontId="14" fillId="8" borderId="6" xfId="0" applyFont="1" applyFill="1" applyBorder="1"/>
    <xf numFmtId="0" fontId="0" fillId="8" borderId="6" xfId="0" applyFill="1" applyBorder="1"/>
    <xf numFmtId="0" fontId="14" fillId="8" borderId="20" xfId="0" applyFont="1" applyFill="1" applyBorder="1"/>
    <xf numFmtId="0" fontId="0" fillId="8" borderId="20" xfId="0" applyFill="1" applyBorder="1"/>
    <xf numFmtId="0" fontId="25" fillId="12" borderId="43" xfId="0" applyFont="1" applyFill="1" applyBorder="1"/>
    <xf numFmtId="0" fontId="14" fillId="8" borderId="2" xfId="0" applyFont="1" applyFill="1" applyBorder="1"/>
    <xf numFmtId="0" fontId="0" fillId="8" borderId="2" xfId="0" applyFill="1" applyBorder="1"/>
    <xf numFmtId="0" fontId="4" fillId="12" borderId="10" xfId="0" applyFont="1" applyFill="1" applyBorder="1"/>
    <xf numFmtId="0" fontId="6" fillId="0" borderId="3" xfId="0" applyFont="1" applyFill="1" applyBorder="1" applyAlignment="1">
      <alignment horizontal="center" vertical="top" wrapText="1"/>
    </xf>
    <xf numFmtId="0" fontId="6" fillId="12" borderId="4" xfId="0" applyFont="1" applyFill="1" applyBorder="1" applyAlignment="1">
      <alignment horizontal="center" vertical="top"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4" fillId="12" borderId="6"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12" xfId="0" applyFont="1" applyFill="1" applyBorder="1" applyAlignment="1">
      <alignment horizontal="center" vertical="top" wrapText="1"/>
    </xf>
    <xf numFmtId="0" fontId="0" fillId="12" borderId="4" xfId="0" applyFill="1" applyBorder="1" applyAlignment="1">
      <alignment horizontal="left" wrapText="1"/>
    </xf>
    <xf numFmtId="0" fontId="6" fillId="12" borderId="4" xfId="0" applyFont="1" applyFill="1" applyBorder="1" applyAlignment="1">
      <alignment wrapText="1"/>
    </xf>
    <xf numFmtId="0" fontId="25" fillId="7" borderId="4"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12" xfId="0" applyFont="1" applyFill="1" applyBorder="1" applyAlignment="1">
      <alignment horizontal="center" vertical="top" wrapText="1"/>
    </xf>
    <xf numFmtId="0" fontId="4" fillId="6" borderId="0" xfId="0" applyFont="1" applyFill="1" applyBorder="1"/>
    <xf numFmtId="0" fontId="4" fillId="12" borderId="4" xfId="1" applyFont="1" applyFill="1" applyBorder="1" applyAlignment="1" applyProtection="1">
      <alignment horizontal="left" vertical="top" wrapText="1"/>
    </xf>
    <xf numFmtId="0" fontId="0" fillId="12" borderId="24" xfId="0" applyFill="1" applyBorder="1" applyAlignment="1">
      <alignment wrapText="1"/>
    </xf>
    <xf numFmtId="0" fontId="0" fillId="12" borderId="2" xfId="0" applyFill="1" applyBorder="1" applyAlignment="1">
      <alignment horizontal="left" wrapText="1"/>
    </xf>
    <xf numFmtId="0" fontId="25" fillId="12" borderId="14" xfId="0" applyFont="1" applyFill="1" applyBorder="1" applyAlignment="1">
      <alignment horizontal="center" vertical="top" wrapText="1"/>
    </xf>
    <xf numFmtId="0" fontId="0" fillId="12" borderId="14" xfId="0" applyFill="1" applyBorder="1" applyAlignment="1">
      <alignment horizontal="left" wrapText="1"/>
    </xf>
    <xf numFmtId="0" fontId="0" fillId="7" borderId="50" xfId="0" applyFill="1" applyBorder="1" applyAlignment="1">
      <alignment horizontal="center" vertical="top" wrapText="1"/>
    </xf>
    <xf numFmtId="0" fontId="4" fillId="12" borderId="14" xfId="0" applyFont="1" applyFill="1" applyBorder="1" applyAlignment="1">
      <alignment horizontal="center" vertical="top" wrapText="1"/>
    </xf>
    <xf numFmtId="0" fontId="4" fillId="12" borderId="0" xfId="0" applyFont="1" applyFill="1" applyBorder="1" applyAlignment="1">
      <alignment horizontal="center" vertical="top" wrapText="1"/>
    </xf>
    <xf numFmtId="0" fontId="4" fillId="12" borderId="14" xfId="0" applyFont="1" applyFill="1" applyBorder="1" applyAlignment="1">
      <alignment wrapText="1"/>
    </xf>
    <xf numFmtId="0" fontId="4" fillId="12" borderId="14" xfId="2" applyFont="1" applyFill="1" applyBorder="1" applyAlignment="1" applyProtection="1">
      <alignment horizontal="left" vertical="top" wrapText="1"/>
    </xf>
    <xf numFmtId="0" fontId="4" fillId="0" borderId="15" xfId="2" applyFont="1" applyFill="1" applyBorder="1" applyAlignment="1" applyProtection="1">
      <alignment vertical="top" wrapText="1"/>
    </xf>
    <xf numFmtId="0" fontId="6" fillId="0" borderId="3" xfId="0" applyFont="1" applyFill="1" applyBorder="1" applyAlignment="1">
      <alignment horizontal="center" vertical="top" wrapText="1"/>
    </xf>
    <xf numFmtId="0" fontId="6" fillId="7" borderId="3" xfId="0" applyFont="1" applyFill="1" applyBorder="1" applyAlignment="1">
      <alignment horizontal="center" vertical="top" wrapText="1"/>
    </xf>
    <xf numFmtId="0" fontId="0" fillId="12" borderId="15" xfId="0" applyFill="1" applyBorder="1" applyAlignment="1">
      <alignment wrapText="1"/>
    </xf>
    <xf numFmtId="0" fontId="25" fillId="7" borderId="3" xfId="0" applyFont="1" applyFill="1" applyBorder="1" applyAlignment="1">
      <alignment horizontal="center" vertical="top" wrapText="1"/>
    </xf>
    <xf numFmtId="0" fontId="6" fillId="12" borderId="15"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12" borderId="6" xfId="0" applyFont="1" applyFill="1" applyBorder="1" applyAlignment="1">
      <alignment horizontal="center" vertical="top" wrapText="1"/>
    </xf>
    <xf numFmtId="0" fontId="6" fillId="7" borderId="3" xfId="0" applyFont="1" applyFill="1" applyBorder="1" applyAlignment="1">
      <alignment vertical="top" wrapText="1"/>
    </xf>
    <xf numFmtId="0" fontId="4" fillId="12"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7" borderId="4" xfId="0" applyFont="1" applyFill="1" applyBorder="1" applyAlignment="1">
      <alignment horizontal="left" vertical="top" wrapText="1"/>
    </xf>
    <xf numFmtId="0" fontId="6" fillId="12" borderId="4" xfId="0" applyFont="1" applyFill="1" applyBorder="1" applyAlignment="1">
      <alignment horizontal="left" vertical="top" wrapText="1"/>
    </xf>
    <xf numFmtId="0" fontId="0" fillId="12" borderId="6" xfId="0" applyFill="1" applyBorder="1" applyAlignment="1">
      <alignment wrapText="1"/>
    </xf>
    <xf numFmtId="0" fontId="0" fillId="12" borderId="4" xfId="0" applyFill="1" applyBorder="1" applyAlignment="1">
      <alignment wrapText="1"/>
    </xf>
    <xf numFmtId="0" fontId="0" fillId="7" borderId="4" xfId="0" applyFill="1" applyBorder="1" applyAlignment="1">
      <alignment horizontal="center" vertical="top" wrapText="1"/>
    </xf>
    <xf numFmtId="0" fontId="4" fillId="7" borderId="6" xfId="1" applyFont="1" applyFill="1" applyBorder="1" applyAlignment="1" applyProtection="1">
      <alignment horizontal="left" vertical="top" wrapText="1"/>
    </xf>
    <xf numFmtId="0" fontId="6" fillId="12" borderId="6" xfId="0" applyFont="1" applyFill="1" applyBorder="1" applyAlignment="1">
      <alignment horizontal="center" vertical="top" wrapText="1"/>
    </xf>
    <xf numFmtId="0" fontId="6" fillId="12" borderId="4" xfId="0" applyFont="1" applyFill="1" applyBorder="1" applyAlignment="1">
      <alignment horizontal="center" vertical="top" wrapText="1"/>
    </xf>
    <xf numFmtId="0" fontId="4" fillId="12" borderId="15" xfId="0" applyFont="1" applyFill="1" applyBorder="1" applyAlignment="1">
      <alignment wrapText="1"/>
    </xf>
    <xf numFmtId="0" fontId="6" fillId="7" borderId="4" xfId="0" applyFont="1" applyFill="1" applyBorder="1" applyAlignment="1">
      <alignment horizontal="center" vertical="top" wrapText="1"/>
    </xf>
    <xf numFmtId="0" fontId="6" fillId="12" borderId="6" xfId="0" applyFont="1" applyFill="1" applyBorder="1" applyAlignment="1">
      <alignment vertical="top" wrapText="1"/>
    </xf>
    <xf numFmtId="0" fontId="6" fillId="12" borderId="4" xfId="0" applyFont="1" applyFill="1" applyBorder="1" applyAlignment="1">
      <alignment vertical="top" wrapText="1"/>
    </xf>
    <xf numFmtId="0" fontId="0" fillId="12" borderId="6" xfId="0" applyFill="1" applyBorder="1" applyAlignment="1">
      <alignment vertical="top" wrapText="1"/>
    </xf>
    <xf numFmtId="0" fontId="0" fillId="12" borderId="4" xfId="0" applyFill="1" applyBorder="1" applyAlignment="1">
      <alignment vertical="top" wrapText="1"/>
    </xf>
    <xf numFmtId="0" fontId="4" fillId="12" borderId="6" xfId="0" applyFont="1" applyFill="1" applyBorder="1" applyAlignment="1">
      <alignment horizontal="center" vertical="top" wrapText="1"/>
    </xf>
    <xf numFmtId="0" fontId="0" fillId="7" borderId="15" xfId="0" applyFill="1" applyBorder="1" applyAlignment="1">
      <alignment horizontal="center" vertical="top" wrapText="1"/>
    </xf>
    <xf numFmtId="0" fontId="4"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4" fillId="12" borderId="6" xfId="0" applyFont="1" applyFill="1" applyBorder="1" applyAlignment="1">
      <alignment horizontal="left" vertical="top" wrapText="1"/>
    </xf>
    <xf numFmtId="0" fontId="6" fillId="7" borderId="3"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5" xfId="0" applyFont="1" applyFill="1" applyBorder="1" applyAlignment="1">
      <alignment horizontal="center" vertical="top" wrapText="1"/>
    </xf>
    <xf numFmtId="0" fontId="4" fillId="7" borderId="2" xfId="1" applyFont="1" applyFill="1" applyBorder="1" applyAlignment="1" applyProtection="1">
      <alignment horizontal="left" vertical="top" wrapText="1"/>
    </xf>
    <xf numFmtId="0" fontId="4" fillId="7" borderId="4" xfId="1" applyFont="1" applyFill="1" applyBorder="1" applyAlignment="1" applyProtection="1">
      <alignment horizontal="left" vertical="top" wrapText="1"/>
    </xf>
    <xf numFmtId="0" fontId="4" fillId="7" borderId="15" xfId="0" applyFont="1" applyFill="1" applyBorder="1" applyAlignment="1">
      <alignment horizontal="left" vertical="top" wrapText="1"/>
    </xf>
    <xf numFmtId="0" fontId="6" fillId="12" borderId="4" xfId="0" applyFont="1" applyFill="1" applyBorder="1" applyAlignment="1">
      <alignment horizontal="left" wrapText="1"/>
    </xf>
    <xf numFmtId="0" fontId="0" fillId="12" borderId="15" xfId="0" applyFill="1" applyBorder="1" applyAlignment="1">
      <alignment wrapText="1"/>
    </xf>
    <xf numFmtId="0" fontId="6" fillId="0" borderId="4" xfId="0" applyFont="1" applyFill="1" applyBorder="1" applyAlignment="1">
      <alignment horizontal="center" vertical="top" wrapText="1"/>
    </xf>
    <xf numFmtId="0" fontId="6" fillId="12" borderId="4" xfId="0" applyFont="1" applyFill="1" applyBorder="1" applyAlignment="1">
      <alignment wrapText="1"/>
    </xf>
    <xf numFmtId="0" fontId="25" fillId="7" borderId="15"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5" xfId="0" applyFont="1" applyFill="1" applyBorder="1" applyAlignment="1">
      <alignment horizontal="center" vertical="top" wrapText="1"/>
    </xf>
    <xf numFmtId="0" fontId="6" fillId="12" borderId="15" xfId="0" applyFont="1" applyFill="1" applyBorder="1" applyAlignment="1">
      <alignment horizontal="center" vertical="top" wrapText="1"/>
    </xf>
    <xf numFmtId="0" fontId="25" fillId="7" borderId="6" xfId="0" applyFont="1" applyFill="1" applyBorder="1" applyAlignment="1">
      <alignment vertical="top" wrapText="1"/>
    </xf>
    <xf numFmtId="0" fontId="4" fillId="12" borderId="15" xfId="1" applyFont="1" applyFill="1" applyBorder="1" applyAlignment="1" applyProtection="1">
      <alignment horizontal="left" vertical="top" wrapText="1"/>
    </xf>
    <xf numFmtId="0" fontId="0" fillId="7" borderId="20" xfId="0" applyFill="1" applyBorder="1" applyAlignment="1">
      <alignment horizontal="center" vertical="top" wrapText="1"/>
    </xf>
    <xf numFmtId="0" fontId="6" fillId="12" borderId="20" xfId="0" applyFont="1" applyFill="1" applyBorder="1" applyAlignment="1">
      <alignment horizontal="left" vertical="top" wrapText="1"/>
    </xf>
    <xf numFmtId="0" fontId="14" fillId="11" borderId="20" xfId="0" applyFont="1" applyFill="1" applyBorder="1"/>
    <xf numFmtId="0" fontId="4" fillId="12" borderId="26" xfId="0" applyFont="1" applyFill="1" applyBorder="1" applyAlignment="1">
      <alignment horizontal="left" wrapText="1"/>
    </xf>
    <xf numFmtId="0" fontId="4" fillId="12" borderId="12" xfId="0" applyFont="1" applyFill="1" applyBorder="1" applyAlignment="1">
      <alignment vertical="top" wrapText="1"/>
    </xf>
    <xf numFmtId="0" fontId="6" fillId="12" borderId="12" xfId="0" applyFont="1" applyFill="1" applyBorder="1" applyAlignment="1">
      <alignment horizontal="left" vertical="top" wrapText="1"/>
    </xf>
    <xf numFmtId="0" fontId="0" fillId="12" borderId="12" xfId="0" applyFill="1" applyBorder="1" applyAlignment="1">
      <alignment vertical="top" wrapText="1"/>
    </xf>
    <xf numFmtId="0" fontId="6" fillId="7" borderId="15" xfId="0" applyFont="1" applyFill="1" applyBorder="1" applyAlignment="1">
      <alignment horizontal="left" vertical="top" wrapText="1"/>
    </xf>
    <xf numFmtId="0" fontId="6" fillId="7" borderId="15" xfId="0" applyFont="1" applyFill="1" applyBorder="1" applyAlignment="1">
      <alignment horizontal="center" vertical="top" wrapText="1"/>
    </xf>
    <xf numFmtId="0" fontId="6" fillId="0" borderId="15" xfId="0" applyFont="1" applyFill="1" applyBorder="1" applyAlignment="1">
      <alignment horizontal="center" vertical="top" wrapText="1"/>
    </xf>
    <xf numFmtId="0" fontId="0" fillId="12" borderId="6" xfId="0" applyFill="1" applyBorder="1" applyAlignment="1">
      <alignment wrapText="1"/>
    </xf>
    <xf numFmtId="0" fontId="0" fillId="12" borderId="15" xfId="0" applyFill="1" applyBorder="1" applyAlignment="1">
      <alignment wrapText="1"/>
    </xf>
    <xf numFmtId="0" fontId="0" fillId="12" borderId="4" xfId="0" applyFill="1" applyBorder="1" applyAlignment="1">
      <alignment wrapText="1"/>
    </xf>
    <xf numFmtId="0" fontId="6" fillId="7" borderId="3"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0" borderId="12" xfId="0" applyFont="1" applyFill="1" applyBorder="1" applyAlignment="1">
      <alignment horizontal="center" vertical="top" wrapText="1"/>
    </xf>
    <xf numFmtId="0" fontId="6" fillId="12" borderId="6" xfId="0" applyFont="1" applyFill="1" applyBorder="1" applyAlignment="1">
      <alignment wrapText="1"/>
    </xf>
    <xf numFmtId="0" fontId="6" fillId="12" borderId="4" xfId="0" applyFont="1" applyFill="1" applyBorder="1" applyAlignment="1">
      <alignment wrapText="1"/>
    </xf>
    <xf numFmtId="0" fontId="6" fillId="7" borderId="20" xfId="0" applyFont="1" applyFill="1" applyBorder="1" applyAlignment="1">
      <alignment horizontal="left" vertical="top" wrapText="1"/>
    </xf>
    <xf numFmtId="0" fontId="6" fillId="7" borderId="12" xfId="0" applyFont="1" applyFill="1" applyBorder="1" applyAlignment="1">
      <alignment horizontal="center" vertical="top" wrapText="1"/>
    </xf>
    <xf numFmtId="0" fontId="4" fillId="12" borderId="6" xfId="0" applyFont="1" applyFill="1" applyBorder="1" applyAlignment="1">
      <alignment wrapText="1"/>
    </xf>
    <xf numFmtId="0" fontId="6" fillId="12" borderId="6" xfId="0" applyFont="1" applyFill="1" applyBorder="1" applyAlignment="1">
      <alignment vertical="top" wrapText="1"/>
    </xf>
    <xf numFmtId="0" fontId="0" fillId="12" borderId="6" xfId="0" applyFill="1" applyBorder="1" applyAlignment="1">
      <alignment vertical="top" wrapText="1"/>
    </xf>
    <xf numFmtId="0" fontId="0" fillId="12" borderId="4" xfId="0" applyFill="1" applyBorder="1" applyAlignment="1">
      <alignment vertical="top" wrapText="1"/>
    </xf>
    <xf numFmtId="0" fontId="6" fillId="12" borderId="15" xfId="0" applyFont="1" applyFill="1" applyBorder="1" applyAlignment="1">
      <alignment horizontal="left" vertical="top" wrapText="1"/>
    </xf>
    <xf numFmtId="0" fontId="4" fillId="7" borderId="20" xfId="0" applyFont="1" applyFill="1" applyBorder="1" applyAlignment="1">
      <alignment horizontal="center" vertical="top" wrapText="1"/>
    </xf>
    <xf numFmtId="0" fontId="4" fillId="12" borderId="20" xfId="0" applyFont="1" applyFill="1" applyBorder="1" applyAlignment="1">
      <alignment vertical="top" wrapText="1"/>
    </xf>
    <xf numFmtId="0" fontId="0" fillId="12" borderId="20" xfId="0" applyFill="1" applyBorder="1" applyAlignment="1">
      <alignment vertical="top" wrapText="1"/>
    </xf>
    <xf numFmtId="0" fontId="14" fillId="8" borderId="12" xfId="0" applyFont="1" applyFill="1" applyBorder="1"/>
    <xf numFmtId="0" fontId="0" fillId="8" borderId="12" xfId="0" applyFill="1" applyBorder="1"/>
    <xf numFmtId="0" fontId="6" fillId="7" borderId="3" xfId="0" applyFont="1" applyFill="1" applyBorder="1" applyAlignment="1">
      <alignment horizontal="center" vertical="top" wrapText="1"/>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0" fontId="6" fillId="7" borderId="6" xfId="0" applyFont="1" applyFill="1" applyBorder="1" applyAlignment="1">
      <alignment horizontal="center" vertical="top" wrapText="1"/>
    </xf>
    <xf numFmtId="0" fontId="25" fillId="7" borderId="6" xfId="0" applyFont="1" applyFill="1" applyBorder="1" applyAlignment="1">
      <alignment horizontal="center" vertical="top" wrapText="1"/>
    </xf>
    <xf numFmtId="0" fontId="25" fillId="7" borderId="15" xfId="0" applyFont="1" applyFill="1" applyBorder="1" applyAlignment="1">
      <alignment horizontal="center" vertical="top" wrapText="1"/>
    </xf>
    <xf numFmtId="0" fontId="6" fillId="7" borderId="4" xfId="0" applyFont="1" applyFill="1" applyBorder="1" applyAlignment="1">
      <alignment horizontal="left" vertical="top" wrapText="1"/>
    </xf>
    <xf numFmtId="0" fontId="0" fillId="7" borderId="15" xfId="0" applyFill="1" applyBorder="1" applyAlignment="1">
      <alignment horizontal="center" vertical="top" wrapText="1"/>
    </xf>
    <xf numFmtId="0" fontId="4" fillId="0" borderId="15" xfId="0" applyFont="1" applyBorder="1" applyAlignment="1">
      <alignment horizontal="left" vertical="top" wrapText="1"/>
    </xf>
    <xf numFmtId="0" fontId="6" fillId="7" borderId="15" xfId="0" applyFont="1" applyFill="1" applyBorder="1" applyAlignment="1">
      <alignment horizontal="center" vertical="top" wrapText="1"/>
    </xf>
    <xf numFmtId="0" fontId="0" fillId="7" borderId="4" xfId="0" applyFill="1" applyBorder="1" applyAlignment="1">
      <alignment horizontal="center" vertical="top" wrapText="1"/>
    </xf>
    <xf numFmtId="0" fontId="4" fillId="7" borderId="15" xfId="0" applyFont="1" applyFill="1" applyBorder="1" applyAlignment="1">
      <alignment horizontal="left" vertical="top" wrapText="1"/>
    </xf>
    <xf numFmtId="0" fontId="0" fillId="7" borderId="15" xfId="0" applyFill="1" applyBorder="1" applyAlignment="1">
      <alignment horizontal="left" vertical="top" wrapText="1"/>
    </xf>
    <xf numFmtId="0" fontId="0" fillId="12" borderId="6" xfId="0" applyFill="1" applyBorder="1" applyAlignment="1">
      <alignment wrapText="1"/>
    </xf>
    <xf numFmtId="0" fontId="0" fillId="12" borderId="15" xfId="0" applyFill="1" applyBorder="1" applyAlignment="1">
      <alignment wrapText="1"/>
    </xf>
    <xf numFmtId="0" fontId="0" fillId="12" borderId="4" xfId="0" applyFill="1" applyBorder="1" applyAlignment="1">
      <alignment wrapText="1"/>
    </xf>
    <xf numFmtId="0" fontId="25" fillId="7" borderId="4" xfId="0" applyFont="1" applyFill="1" applyBorder="1" applyAlignment="1">
      <alignment horizontal="center" vertical="top" wrapText="1"/>
    </xf>
    <xf numFmtId="0" fontId="6" fillId="12" borderId="6" xfId="0" applyFont="1" applyFill="1" applyBorder="1" applyAlignment="1">
      <alignment horizontal="center" vertical="top" wrapText="1"/>
    </xf>
    <xf numFmtId="0" fontId="6" fillId="12" borderId="15" xfId="0" applyFont="1" applyFill="1" applyBorder="1" applyAlignment="1">
      <alignment horizontal="center" vertical="top" wrapText="1"/>
    </xf>
    <xf numFmtId="0" fontId="6" fillId="12" borderId="6" xfId="0" applyFont="1" applyFill="1" applyBorder="1" applyAlignment="1">
      <alignment wrapText="1"/>
    </xf>
    <xf numFmtId="0" fontId="6" fillId="12" borderId="4" xfId="0" applyFont="1" applyFill="1" applyBorder="1" applyAlignment="1">
      <alignment wrapText="1"/>
    </xf>
    <xf numFmtId="0" fontId="4" fillId="7" borderId="6" xfId="0" applyFont="1" applyFill="1" applyBorder="1" applyAlignment="1">
      <alignment horizontal="center" vertical="top" wrapText="1"/>
    </xf>
    <xf numFmtId="0" fontId="4" fillId="7" borderId="2" xfId="1" applyFont="1" applyFill="1" applyBorder="1" applyAlignment="1" applyProtection="1">
      <alignment horizontal="left" vertical="top" wrapText="1"/>
    </xf>
    <xf numFmtId="0" fontId="6" fillId="12" borderId="6" xfId="0" applyFont="1" applyFill="1" applyBorder="1" applyAlignment="1">
      <alignment vertical="top" wrapText="1"/>
    </xf>
    <xf numFmtId="0" fontId="0" fillId="12" borderId="6" xfId="0" applyFill="1" applyBorder="1" applyAlignment="1">
      <alignment vertical="top" wrapText="1"/>
    </xf>
    <xf numFmtId="0" fontId="4" fillId="12" borderId="6" xfId="0" applyFont="1" applyFill="1" applyBorder="1" applyAlignment="1">
      <alignment horizontal="center" vertical="top" wrapText="1"/>
    </xf>
    <xf numFmtId="0" fontId="6" fillId="12" borderId="15" xfId="0" applyFont="1" applyFill="1" applyBorder="1" applyAlignment="1">
      <alignment horizontal="left" vertical="top" wrapText="1"/>
    </xf>
    <xf numFmtId="0" fontId="0" fillId="12" borderId="15" xfId="0" applyFill="1" applyBorder="1" applyAlignment="1">
      <alignment horizontal="center" wrapText="1"/>
    </xf>
    <xf numFmtId="0" fontId="6" fillId="7" borderId="3" xfId="0" applyFont="1" applyFill="1" applyBorder="1" applyAlignment="1">
      <alignment horizontal="center" vertical="top" wrapText="1"/>
    </xf>
    <xf numFmtId="0" fontId="4" fillId="7"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center" vertical="top" wrapText="1"/>
    </xf>
    <xf numFmtId="0" fontId="0" fillId="12" borderId="4" xfId="0" applyFill="1" applyBorder="1" applyAlignment="1">
      <alignment wrapText="1"/>
    </xf>
    <xf numFmtId="0" fontId="4" fillId="12" borderId="6" xfId="0" applyFont="1" applyFill="1" applyBorder="1" applyAlignment="1">
      <alignment horizontal="center" vertical="top" wrapText="1"/>
    </xf>
    <xf numFmtId="0" fontId="0" fillId="12" borderId="15" xfId="0" applyFill="1" applyBorder="1" applyAlignment="1">
      <alignment wrapText="1"/>
    </xf>
    <xf numFmtId="0" fontId="6" fillId="12" borderId="4" xfId="0" applyFont="1" applyFill="1" applyBorder="1" applyAlignment="1">
      <alignment wrapText="1"/>
    </xf>
    <xf numFmtId="0" fontId="25" fillId="7" borderId="3" xfId="0" applyFont="1" applyFill="1" applyBorder="1" applyAlignment="1">
      <alignment horizontal="center" vertical="top" wrapText="1"/>
    </xf>
    <xf numFmtId="0" fontId="4" fillId="12" borderId="24" xfId="1" applyFont="1" applyFill="1" applyBorder="1" applyAlignment="1" applyProtection="1">
      <alignment horizontal="left" vertical="top" wrapText="1"/>
    </xf>
    <xf numFmtId="0" fontId="4" fillId="12" borderId="2" xfId="1" applyFont="1" applyFill="1" applyBorder="1" applyAlignment="1" applyProtection="1">
      <alignment vertical="top" wrapText="1"/>
    </xf>
    <xf numFmtId="0" fontId="14" fillId="8" borderId="15" xfId="0" applyFont="1" applyFill="1" applyBorder="1"/>
    <xf numFmtId="0" fontId="0" fillId="8" borderId="15" xfId="0" applyFill="1" applyBorder="1"/>
    <xf numFmtId="0" fontId="4" fillId="12" borderId="26" xfId="0" applyFont="1" applyFill="1" applyBorder="1" applyAlignment="1">
      <alignment vertical="top"/>
    </xf>
    <xf numFmtId="0" fontId="6" fillId="12" borderId="10" xfId="0" applyFont="1" applyFill="1" applyBorder="1" applyAlignment="1">
      <alignment vertical="top"/>
    </xf>
    <xf numFmtId="0" fontId="4" fillId="12" borderId="43" xfId="0" applyFont="1" applyFill="1" applyBorder="1" applyAlignment="1">
      <alignment vertical="top"/>
    </xf>
    <xf numFmtId="0" fontId="6" fillId="12" borderId="16" xfId="0" applyFont="1" applyFill="1" applyBorder="1" applyAlignment="1">
      <alignment vertical="top"/>
    </xf>
    <xf numFmtId="0" fontId="0" fillId="0" borderId="16" xfId="0" applyFill="1" applyBorder="1"/>
    <xf numFmtId="0" fontId="6" fillId="2" borderId="16" xfId="0" applyFont="1" applyFill="1" applyBorder="1"/>
    <xf numFmtId="0" fontId="6" fillId="12" borderId="19" xfId="0" applyFont="1" applyFill="1" applyBorder="1" applyAlignment="1">
      <alignment wrapText="1"/>
    </xf>
    <xf numFmtId="0" fontId="14" fillId="5" borderId="0" xfId="0" applyFont="1" applyFill="1" applyBorder="1"/>
    <xf numFmtId="0" fontId="14" fillId="8" borderId="0" xfId="0" applyFont="1" applyFill="1" applyBorder="1"/>
    <xf numFmtId="0" fontId="0" fillId="8" borderId="0" xfId="0" applyFill="1" applyBorder="1"/>
    <xf numFmtId="0" fontId="6"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5" xfId="0" applyFont="1" applyFill="1" applyBorder="1" applyAlignment="1">
      <alignment horizontal="center" vertical="top" wrapText="1"/>
    </xf>
    <xf numFmtId="0" fontId="0" fillId="7" borderId="15" xfId="0" applyFill="1" applyBorder="1" applyAlignment="1">
      <alignment horizontal="left" vertical="top" wrapText="1"/>
    </xf>
    <xf numFmtId="0" fontId="6" fillId="0" borderId="3" xfId="0" applyFont="1" applyFill="1" applyBorder="1" applyAlignment="1">
      <alignment horizontal="center" vertical="top" wrapText="1"/>
    </xf>
    <xf numFmtId="0" fontId="0" fillId="12" borderId="4" xfId="0" applyFill="1" applyBorder="1" applyAlignment="1">
      <alignment horizontal="left" wrapText="1"/>
    </xf>
    <xf numFmtId="0" fontId="4" fillId="7" borderId="15" xfId="1" applyFont="1" applyFill="1" applyBorder="1" applyAlignment="1" applyProtection="1">
      <alignment horizontal="left" vertical="top" wrapText="1"/>
    </xf>
    <xf numFmtId="0" fontId="6" fillId="12" borderId="4" xfId="0" applyFont="1" applyFill="1" applyBorder="1" applyAlignment="1">
      <alignment horizontal="left" wrapText="1"/>
    </xf>
    <xf numFmtId="0" fontId="0" fillId="12" borderId="6" xfId="0" applyFill="1" applyBorder="1" applyAlignment="1">
      <alignment wrapText="1"/>
    </xf>
    <xf numFmtId="0" fontId="0" fillId="12" borderId="15" xfId="0" applyFill="1" applyBorder="1" applyAlignment="1">
      <alignment wrapText="1"/>
    </xf>
    <xf numFmtId="0" fontId="0" fillId="12" borderId="4" xfId="0" applyFill="1" applyBorder="1" applyAlignment="1">
      <alignment wrapText="1"/>
    </xf>
    <xf numFmtId="0" fontId="25" fillId="7" borderId="4" xfId="0" applyFont="1" applyFill="1" applyBorder="1" applyAlignment="1">
      <alignment horizontal="center" vertical="top" wrapText="1"/>
    </xf>
    <xf numFmtId="0" fontId="25" fillId="7" borderId="5" xfId="0" applyFont="1" applyFill="1" applyBorder="1" applyAlignment="1">
      <alignment horizontal="center" vertical="top" wrapText="1"/>
    </xf>
    <xf numFmtId="0" fontId="6" fillId="12"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12" borderId="6" xfId="0" applyFont="1" applyFill="1" applyBorder="1" applyAlignment="1">
      <alignment wrapText="1"/>
    </xf>
    <xf numFmtId="0" fontId="6" fillId="12" borderId="4" xfId="0" applyFont="1" applyFill="1" applyBorder="1" applyAlignment="1">
      <alignment wrapText="1"/>
    </xf>
    <xf numFmtId="0" fontId="6" fillId="12" borderId="20" xfId="0" applyFont="1" applyFill="1" applyBorder="1" applyAlignment="1">
      <alignment horizontal="left" wrapText="1"/>
    </xf>
    <xf numFmtId="0" fontId="4" fillId="7" borderId="4" xfId="0" applyFont="1" applyFill="1" applyBorder="1" applyAlignment="1">
      <alignment horizontal="center" vertical="top" wrapText="1"/>
    </xf>
    <xf numFmtId="0" fontId="4" fillId="12" borderId="6" xfId="0" applyFont="1" applyFill="1" applyBorder="1" applyAlignment="1">
      <alignment wrapText="1"/>
    </xf>
    <xf numFmtId="0" fontId="4" fillId="7" borderId="2" xfId="1" applyFont="1" applyFill="1" applyBorder="1" applyAlignment="1" applyProtection="1">
      <alignment horizontal="left" vertical="top" wrapText="1"/>
    </xf>
    <xf numFmtId="0" fontId="6" fillId="12" borderId="6" xfId="0" applyFont="1" applyFill="1" applyBorder="1" applyAlignment="1">
      <alignment vertical="top" wrapText="1"/>
    </xf>
    <xf numFmtId="0" fontId="0" fillId="12" borderId="6" xfId="0" applyFill="1" applyBorder="1" applyAlignment="1">
      <alignment vertical="top" wrapText="1"/>
    </xf>
    <xf numFmtId="0" fontId="0" fillId="12" borderId="4" xfId="0" applyFill="1" applyBorder="1" applyAlignment="1">
      <alignment vertical="top" wrapText="1"/>
    </xf>
    <xf numFmtId="0" fontId="6" fillId="12" borderId="4" xfId="0" applyFont="1" applyFill="1" applyBorder="1" applyAlignment="1">
      <alignment horizontal="left" vertical="top" wrapText="1"/>
    </xf>
    <xf numFmtId="0" fontId="4" fillId="12" borderId="6" xfId="0" applyFont="1" applyFill="1" applyBorder="1" applyAlignment="1">
      <alignment horizontal="center" vertical="top" wrapText="1"/>
    </xf>
    <xf numFmtId="0" fontId="6" fillId="12" borderId="15" xfId="0" applyFont="1" applyFill="1" applyBorder="1" applyAlignment="1">
      <alignment horizontal="left" vertical="top" wrapText="1"/>
    </xf>
    <xf numFmtId="0" fontId="0" fillId="12" borderId="15" xfId="0" applyFill="1" applyBorder="1" applyAlignment="1">
      <alignment horizontal="center" wrapText="1"/>
    </xf>
    <xf numFmtId="0" fontId="6" fillId="7" borderId="3" xfId="0" applyFont="1" applyFill="1" applyBorder="1" applyAlignment="1">
      <alignment horizontal="center" vertical="top" wrapText="1"/>
    </xf>
    <xf numFmtId="0" fontId="6" fillId="7" borderId="5" xfId="0" applyFont="1" applyFill="1" applyBorder="1" applyAlignment="1">
      <alignment horizontal="center" vertical="top" wrapText="1"/>
    </xf>
    <xf numFmtId="0" fontId="4" fillId="0" borderId="2" xfId="0" applyFont="1" applyBorder="1" applyAlignment="1">
      <alignment wrapText="1"/>
    </xf>
    <xf numFmtId="0" fontId="4" fillId="12" borderId="4" xfId="2" applyFont="1" applyFill="1" applyBorder="1" applyAlignment="1" applyProtection="1">
      <alignment horizontal="left" vertical="top" wrapText="1"/>
    </xf>
    <xf numFmtId="0" fontId="0" fillId="0" borderId="33" xfId="0" applyFill="1" applyBorder="1" applyAlignment="1">
      <alignment wrapText="1"/>
    </xf>
    <xf numFmtId="0" fontId="0" fillId="0" borderId="2" xfId="0" applyFill="1" applyBorder="1" applyAlignment="1">
      <alignment wrapText="1"/>
    </xf>
    <xf numFmtId="0" fontId="4" fillId="7" borderId="4" xfId="0" applyFont="1" applyFill="1" applyBorder="1" applyAlignment="1">
      <alignment horizontal="left" vertical="top" wrapText="1"/>
    </xf>
    <xf numFmtId="0" fontId="6" fillId="12" borderId="19" xfId="0" applyFont="1" applyFill="1" applyBorder="1" applyAlignment="1">
      <alignment horizontal="center" wrapText="1"/>
    </xf>
    <xf numFmtId="0" fontId="4" fillId="12" borderId="0" xfId="0" applyFont="1" applyFill="1"/>
    <xf numFmtId="0" fontId="0" fillId="12" borderId="14" xfId="0" applyFill="1" applyBorder="1" applyAlignment="1">
      <alignment wrapText="1"/>
    </xf>
    <xf numFmtId="0" fontId="0" fillId="12" borderId="36" xfId="0" applyFill="1" applyBorder="1" applyAlignment="1">
      <alignment wrapText="1"/>
    </xf>
    <xf numFmtId="0" fontId="0" fillId="12" borderId="36" xfId="0" applyFill="1" applyBorder="1" applyAlignment="1">
      <alignment horizontal="left" wrapText="1"/>
    </xf>
    <xf numFmtId="0" fontId="0" fillId="12" borderId="39" xfId="0" applyFill="1" applyBorder="1" applyAlignment="1">
      <alignment wrapText="1"/>
    </xf>
    <xf numFmtId="0" fontId="0" fillId="12" borderId="39" xfId="0" applyFill="1" applyBorder="1" applyAlignment="1">
      <alignment horizontal="left" wrapText="1"/>
    </xf>
    <xf numFmtId="0" fontId="4" fillId="7" borderId="0" xfId="0" applyFont="1" applyFill="1" applyBorder="1" applyAlignment="1">
      <alignment horizontal="center" vertical="top" wrapText="1"/>
    </xf>
    <xf numFmtId="0" fontId="6" fillId="7" borderId="0" xfId="0" applyFont="1" applyFill="1" applyBorder="1" applyAlignment="1">
      <alignment horizontal="center" vertical="top" wrapText="1"/>
    </xf>
    <xf numFmtId="0" fontId="6" fillId="7" borderId="28" xfId="0" applyFont="1" applyFill="1" applyBorder="1" applyAlignment="1">
      <alignment horizontal="center" vertical="top" wrapText="1"/>
    </xf>
    <xf numFmtId="0" fontId="6" fillId="7" borderId="3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4" fillId="7" borderId="6" xfId="1" applyFont="1" applyFill="1" applyBorder="1" applyAlignment="1" applyProtection="1">
      <alignment horizontal="left" vertical="top" wrapText="1"/>
    </xf>
    <xf numFmtId="0" fontId="6" fillId="0" borderId="3" xfId="0" applyFont="1" applyFill="1" applyBorder="1" applyAlignment="1">
      <alignment horizontal="center" vertical="top" wrapText="1"/>
    </xf>
    <xf numFmtId="0" fontId="6" fillId="12" borderId="4" xfId="0" applyFont="1" applyFill="1" applyBorder="1" applyAlignment="1">
      <alignment wrapText="1"/>
    </xf>
    <xf numFmtId="0" fontId="0" fillId="12" borderId="6" xfId="0" applyFill="1" applyBorder="1" applyAlignment="1">
      <alignment wrapText="1"/>
    </xf>
    <xf numFmtId="0" fontId="0" fillId="12" borderId="4" xfId="0" applyFill="1" applyBorder="1" applyAlignment="1">
      <alignment wrapText="1"/>
    </xf>
    <xf numFmtId="0" fontId="25" fillId="7" borderId="4" xfId="0" applyFont="1" applyFill="1" applyBorder="1" applyAlignment="1">
      <alignment horizontal="center" vertical="top" wrapText="1"/>
    </xf>
    <xf numFmtId="0" fontId="6" fillId="12" borderId="6" xfId="0" applyFont="1" applyFill="1" applyBorder="1" applyAlignment="1">
      <alignment horizontal="center" vertical="top" wrapText="1"/>
    </xf>
    <xf numFmtId="0" fontId="6" fillId="12" borderId="15" xfId="0" applyFont="1" applyFill="1" applyBorder="1" applyAlignment="1">
      <alignment horizontal="center" vertical="top" wrapText="1"/>
    </xf>
    <xf numFmtId="0" fontId="6" fillId="12" borderId="6" xfId="0" applyFont="1" applyFill="1" applyBorder="1" applyAlignment="1">
      <alignment wrapText="1"/>
    </xf>
    <xf numFmtId="0" fontId="4" fillId="7" borderId="6" xfId="0" applyFont="1" applyFill="1" applyBorder="1" applyAlignment="1">
      <alignment horizontal="center" vertical="top" wrapText="1"/>
    </xf>
    <xf numFmtId="0" fontId="4" fillId="12" borderId="6" xfId="0" applyFont="1" applyFill="1" applyBorder="1" applyAlignment="1">
      <alignment wrapText="1"/>
    </xf>
    <xf numFmtId="0" fontId="4" fillId="12" borderId="15" xfId="0" applyFont="1" applyFill="1" applyBorder="1" applyAlignment="1">
      <alignment wrapText="1"/>
    </xf>
    <xf numFmtId="0" fontId="0" fillId="7" borderId="6" xfId="0" applyFill="1" applyBorder="1" applyAlignment="1">
      <alignment horizontal="left" vertical="top" wrapText="1"/>
    </xf>
    <xf numFmtId="0" fontId="4" fillId="12" borderId="6"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0" borderId="2" xfId="2" applyFont="1" applyFill="1" applyBorder="1" applyAlignment="1" applyProtection="1">
      <alignment horizontal="left" vertical="top" wrapText="1"/>
    </xf>
    <xf numFmtId="0" fontId="0" fillId="11" borderId="13" xfId="0" applyFill="1" applyBorder="1"/>
    <xf numFmtId="0" fontId="6" fillId="11" borderId="13" xfId="0" applyFont="1" applyFill="1" applyBorder="1"/>
    <xf numFmtId="0" fontId="4" fillId="12" borderId="20" xfId="1" applyFont="1" applyFill="1" applyBorder="1" applyAlignment="1" applyProtection="1">
      <alignment horizontal="left" vertical="top" wrapText="1"/>
    </xf>
    <xf numFmtId="0" fontId="0" fillId="2" borderId="2" xfId="0" applyFill="1" applyBorder="1" applyAlignment="1">
      <alignment horizontal="left" vertical="top" wrapText="1"/>
    </xf>
    <xf numFmtId="0" fontId="4" fillId="7" borderId="11" xfId="0" applyFont="1" applyFill="1" applyBorder="1" applyAlignment="1">
      <alignment vertical="top" wrapText="1"/>
    </xf>
    <xf numFmtId="0" fontId="0" fillId="12" borderId="2" xfId="0" applyFill="1" applyBorder="1" applyAlignment="1">
      <alignment horizontal="left" vertical="top" wrapText="1"/>
    </xf>
    <xf numFmtId="0" fontId="4" fillId="2" borderId="2" xfId="0" applyFont="1" applyFill="1" applyBorder="1" applyAlignment="1">
      <alignment horizontal="center" vertical="top" wrapText="1"/>
    </xf>
    <xf numFmtId="3" fontId="0" fillId="2" borderId="2" xfId="0" applyNumberFormat="1" applyFill="1" applyBorder="1" applyAlignment="1">
      <alignment horizontal="center" vertical="top" wrapText="1"/>
    </xf>
    <xf numFmtId="0" fontId="0" fillId="2" borderId="2" xfId="0" applyFill="1" applyBorder="1" applyAlignment="1">
      <alignment vertical="top" wrapText="1"/>
    </xf>
    <xf numFmtId="0" fontId="4" fillId="12" borderId="8" xfId="0" applyFont="1" applyFill="1" applyBorder="1" applyAlignment="1">
      <alignment vertical="top" wrapText="1"/>
    </xf>
    <xf numFmtId="0" fontId="0" fillId="12" borderId="0" xfId="0" applyFill="1" applyBorder="1" applyAlignment="1">
      <alignment vertical="top" wrapText="1"/>
    </xf>
    <xf numFmtId="0" fontId="0" fillId="0" borderId="0" xfId="0" applyFill="1" applyAlignment="1">
      <alignment vertical="top" wrapText="1"/>
    </xf>
    <xf numFmtId="0" fontId="0" fillId="7" borderId="0" xfId="0" applyFill="1" applyAlignment="1">
      <alignment vertical="top" wrapText="1"/>
    </xf>
    <xf numFmtId="0" fontId="6" fillId="7" borderId="4" xfId="0" applyFont="1" applyFill="1" applyBorder="1" applyAlignment="1">
      <alignment horizontal="center" vertical="top" wrapText="1"/>
    </xf>
    <xf numFmtId="0" fontId="6" fillId="0" borderId="4" xfId="0" applyFont="1" applyFill="1" applyBorder="1" applyAlignment="1">
      <alignment horizontal="center" vertical="top" wrapText="1"/>
    </xf>
    <xf numFmtId="0" fontId="25" fillId="7" borderId="5" xfId="0" applyFont="1" applyFill="1" applyBorder="1" applyAlignment="1">
      <alignment horizontal="center" vertical="top" wrapText="1"/>
    </xf>
    <xf numFmtId="0" fontId="6" fillId="0" borderId="12" xfId="0" applyFont="1" applyFill="1" applyBorder="1" applyAlignment="1">
      <alignment horizontal="center" vertical="top" wrapText="1"/>
    </xf>
    <xf numFmtId="0" fontId="4" fillId="7" borderId="4" xfId="0" applyFont="1" applyFill="1" applyBorder="1" applyAlignment="1">
      <alignment horizontal="center" vertical="top" wrapText="1"/>
    </xf>
    <xf numFmtId="0" fontId="6" fillId="7" borderId="3" xfId="0" applyFont="1" applyFill="1" applyBorder="1" applyAlignment="1">
      <alignment horizontal="center" vertical="top" wrapText="1"/>
    </xf>
    <xf numFmtId="0" fontId="4" fillId="7" borderId="20" xfId="0" applyFont="1" applyFill="1" applyBorder="1" applyAlignment="1">
      <alignment horizontal="center" vertical="top" wrapText="1"/>
    </xf>
    <xf numFmtId="0" fontId="4" fillId="0" borderId="0" xfId="0" applyFont="1" applyFill="1" applyBorder="1" applyAlignment="1">
      <alignment vertical="top"/>
    </xf>
    <xf numFmtId="0" fontId="4" fillId="0" borderId="13" xfId="0" applyFont="1" applyFill="1" applyBorder="1"/>
    <xf numFmtId="0" fontId="4" fillId="0" borderId="0" xfId="0" applyFont="1" applyFill="1" applyBorder="1" applyAlignment="1">
      <alignment vertical="top" wrapText="1"/>
    </xf>
    <xf numFmtId="0" fontId="0" fillId="7" borderId="0" xfId="0" applyFill="1" applyBorder="1"/>
    <xf numFmtId="0" fontId="4" fillId="7" borderId="0" xfId="0" applyFont="1" applyFill="1" applyBorder="1"/>
    <xf numFmtId="0" fontId="0" fillId="7" borderId="0" xfId="0" applyFill="1" applyBorder="1" applyAlignment="1">
      <alignment horizontal="left" vertical="top"/>
    </xf>
    <xf numFmtId="0" fontId="0" fillId="7" borderId="0" xfId="0" applyFill="1" applyBorder="1" applyAlignment="1">
      <alignment vertical="top"/>
    </xf>
    <xf numFmtId="0" fontId="6" fillId="7" borderId="0" xfId="0" applyFont="1" applyFill="1" applyBorder="1"/>
    <xf numFmtId="0" fontId="0" fillId="7" borderId="0" xfId="0" applyFill="1" applyBorder="1" applyAlignment="1">
      <alignment vertical="top" wrapText="1"/>
    </xf>
    <xf numFmtId="0" fontId="4" fillId="12" borderId="6" xfId="0" applyFont="1" applyFill="1" applyBorder="1" applyAlignment="1">
      <alignment horizontal="left" vertical="top" wrapText="1"/>
    </xf>
    <xf numFmtId="0" fontId="6" fillId="12" borderId="15"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6" xfId="0" applyFont="1" applyFill="1" applyBorder="1" applyAlignment="1">
      <alignment horizontal="center" vertical="top" wrapText="1"/>
    </xf>
    <xf numFmtId="0" fontId="6" fillId="12" borderId="4" xfId="0" applyFont="1" applyFill="1" applyBorder="1" applyAlignment="1">
      <alignment horizontal="center" vertical="top" wrapText="1"/>
    </xf>
    <xf numFmtId="0" fontId="6" fillId="7" borderId="6"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4" xfId="0" applyFont="1" applyFill="1" applyBorder="1" applyAlignment="1">
      <alignment horizontal="center" vertical="top" wrapText="1"/>
    </xf>
    <xf numFmtId="0" fontId="4" fillId="7" borderId="6" xfId="1" applyFont="1" applyFill="1" applyBorder="1" applyAlignment="1" applyProtection="1">
      <alignment horizontal="left" vertical="top" wrapText="1"/>
    </xf>
    <xf numFmtId="0" fontId="6" fillId="7" borderId="4" xfId="1" applyFont="1" applyFill="1" applyBorder="1" applyAlignment="1" applyProtection="1">
      <alignment horizontal="left" vertical="top" wrapText="1"/>
    </xf>
    <xf numFmtId="0" fontId="4" fillId="7" borderId="35" xfId="0" applyFont="1" applyFill="1" applyBorder="1" applyAlignment="1">
      <alignment horizontal="left" vertical="top" wrapText="1"/>
    </xf>
    <xf numFmtId="0" fontId="0" fillId="0" borderId="32" xfId="0" applyBorder="1" applyAlignment="1">
      <alignment horizontal="left" vertical="top" wrapText="1"/>
    </xf>
    <xf numFmtId="0" fontId="6" fillId="7" borderId="6" xfId="0" applyFont="1" applyFill="1" applyBorder="1" applyAlignment="1">
      <alignment horizontal="left" vertical="top" wrapText="1"/>
    </xf>
    <xf numFmtId="0" fontId="6" fillId="7" borderId="15" xfId="0" applyFont="1" applyFill="1" applyBorder="1" applyAlignment="1">
      <alignment horizontal="left" vertical="top" wrapText="1"/>
    </xf>
    <xf numFmtId="0" fontId="4" fillId="7" borderId="15" xfId="1" applyFont="1" applyFill="1" applyBorder="1" applyAlignment="1" applyProtection="1">
      <alignment horizontal="left" vertical="top" wrapText="1"/>
    </xf>
    <xf numFmtId="0" fontId="4" fillId="7" borderId="4" xfId="1" applyFont="1" applyFill="1" applyBorder="1" applyAlignment="1" applyProtection="1">
      <alignment horizontal="left" vertical="top" wrapText="1"/>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0" fontId="6" fillId="12" borderId="6" xfId="0" applyFont="1" applyFill="1" applyBorder="1" applyAlignment="1">
      <alignment vertical="center" wrapText="1"/>
    </xf>
    <xf numFmtId="0" fontId="6" fillId="12" borderId="15" xfId="0" applyFont="1" applyFill="1" applyBorder="1" applyAlignment="1">
      <alignment vertical="center" wrapText="1"/>
    </xf>
    <xf numFmtId="0" fontId="6" fillId="12" borderId="4" xfId="0" applyFont="1" applyFill="1" applyBorder="1" applyAlignment="1">
      <alignment vertical="center" wrapText="1"/>
    </xf>
    <xf numFmtId="0" fontId="4" fillId="12" borderId="15" xfId="0" applyFont="1" applyFill="1" applyBorder="1" applyAlignment="1">
      <alignment wrapText="1"/>
    </xf>
    <xf numFmtId="0" fontId="4" fillId="12" borderId="4" xfId="0" applyFont="1" applyFill="1" applyBorder="1" applyAlignment="1">
      <alignment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0" fillId="0" borderId="15" xfId="0" applyBorder="1" applyAlignment="1">
      <alignment horizontal="left" vertical="top" wrapText="1"/>
    </xf>
    <xf numFmtId="0" fontId="6" fillId="7" borderId="6" xfId="1" applyFont="1" applyFill="1" applyBorder="1" applyAlignment="1" applyProtection="1">
      <alignment horizontal="left" vertical="top" wrapText="1"/>
    </xf>
    <xf numFmtId="0" fontId="6" fillId="7" borderId="15" xfId="1" applyFont="1" applyFill="1" applyBorder="1" applyAlignment="1" applyProtection="1">
      <alignment horizontal="left" vertical="top" wrapText="1"/>
    </xf>
    <xf numFmtId="0" fontId="0" fillId="0" borderId="35" xfId="0" applyBorder="1" applyAlignment="1">
      <alignment horizontal="left" vertical="top" wrapText="1"/>
    </xf>
    <xf numFmtId="0" fontId="0" fillId="0" borderId="17" xfId="0" applyBorder="1" applyAlignment="1">
      <alignment horizontal="left" vertical="top" wrapText="1"/>
    </xf>
    <xf numFmtId="0" fontId="0" fillId="0" borderId="38" xfId="0" applyBorder="1" applyAlignment="1">
      <alignment horizontal="left" vertical="top" wrapText="1"/>
    </xf>
    <xf numFmtId="0" fontId="6" fillId="7" borderId="4" xfId="0" applyFont="1" applyFill="1" applyBorder="1" applyAlignment="1">
      <alignment horizontal="left" vertical="top" wrapText="1"/>
    </xf>
    <xf numFmtId="0" fontId="6" fillId="12" borderId="6" xfId="0" applyFont="1" applyFill="1" applyBorder="1" applyAlignment="1">
      <alignment vertical="top" wrapText="1"/>
    </xf>
    <xf numFmtId="0" fontId="6" fillId="12" borderId="4" xfId="0" applyFont="1" applyFill="1" applyBorder="1" applyAlignment="1">
      <alignment vertical="top" wrapText="1"/>
    </xf>
    <xf numFmtId="0" fontId="0" fillId="12" borderId="6" xfId="0" applyFill="1" applyBorder="1" applyAlignment="1">
      <alignment vertical="top" wrapText="1"/>
    </xf>
    <xf numFmtId="0" fontId="0" fillId="12" borderId="4" xfId="0" applyFill="1" applyBorder="1" applyAlignment="1">
      <alignment vertical="top" wrapText="1"/>
    </xf>
    <xf numFmtId="0" fontId="6" fillId="12" borderId="6" xfId="0" applyFont="1" applyFill="1" applyBorder="1" applyAlignment="1">
      <alignment horizontal="left" vertical="top" wrapText="1"/>
    </xf>
    <xf numFmtId="0" fontId="4" fillId="12" borderId="6" xfId="0" applyFont="1" applyFill="1" applyBorder="1" applyAlignment="1">
      <alignment horizontal="center" vertical="top" wrapText="1"/>
    </xf>
    <xf numFmtId="0" fontId="0" fillId="12" borderId="4" xfId="0" applyFill="1" applyBorder="1" applyAlignment="1">
      <alignment horizontal="center" vertical="top" wrapText="1"/>
    </xf>
    <xf numFmtId="0" fontId="6" fillId="12" borderId="6" xfId="0" applyFont="1" applyFill="1" applyBorder="1" applyAlignment="1">
      <alignment horizontal="left" wrapText="1"/>
    </xf>
    <xf numFmtId="0" fontId="6" fillId="12" borderId="15" xfId="0" applyFont="1" applyFill="1" applyBorder="1" applyAlignment="1">
      <alignment horizontal="left" wrapText="1"/>
    </xf>
    <xf numFmtId="0" fontId="6" fillId="12" borderId="4" xfId="0" applyFont="1" applyFill="1" applyBorder="1" applyAlignment="1">
      <alignment horizontal="left" wrapText="1"/>
    </xf>
    <xf numFmtId="0" fontId="0" fillId="7" borderId="6" xfId="0" applyFill="1" applyBorder="1" applyAlignment="1">
      <alignment horizontal="center" vertical="top" wrapText="1"/>
    </xf>
    <xf numFmtId="0" fontId="0" fillId="7" borderId="4" xfId="0" applyFill="1" applyBorder="1" applyAlignment="1">
      <alignment horizontal="center" vertical="top" wrapText="1"/>
    </xf>
    <xf numFmtId="0" fontId="4" fillId="0" borderId="6" xfId="0" applyFont="1" applyFill="1" applyBorder="1" applyAlignment="1">
      <alignment horizontal="center" vertical="top" wrapText="1"/>
    </xf>
    <xf numFmtId="0" fontId="4" fillId="0" borderId="15" xfId="0" applyFont="1" applyFill="1" applyBorder="1" applyAlignment="1">
      <alignment horizontal="center" vertical="top" wrapText="1"/>
    </xf>
    <xf numFmtId="0" fontId="0" fillId="12" borderId="6" xfId="0" applyFill="1" applyBorder="1" applyAlignment="1">
      <alignment wrapText="1"/>
    </xf>
    <xf numFmtId="0" fontId="0" fillId="12" borderId="4" xfId="0" applyFill="1" applyBorder="1" applyAlignment="1">
      <alignment wrapText="1"/>
    </xf>
    <xf numFmtId="0" fontId="4" fillId="0" borderId="20" xfId="0" applyFont="1" applyFill="1" applyBorder="1" applyAlignment="1">
      <alignment horizontal="center" vertical="top" wrapText="1"/>
    </xf>
    <xf numFmtId="0" fontId="0" fillId="0" borderId="5" xfId="0" applyFill="1" applyBorder="1" applyAlignment="1">
      <alignment horizontal="center" vertical="top" wrapText="1"/>
    </xf>
    <xf numFmtId="0" fontId="0" fillId="7" borderId="15" xfId="0" applyFill="1" applyBorder="1" applyAlignment="1">
      <alignment horizontal="center" vertical="top" wrapText="1"/>
    </xf>
    <xf numFmtId="0" fontId="4" fillId="0" borderId="15" xfId="0" applyFont="1" applyBorder="1" applyAlignment="1">
      <alignment horizontal="left" vertical="top" wrapText="1"/>
    </xf>
    <xf numFmtId="0" fontId="0" fillId="0" borderId="4" xfId="0" applyBorder="1" applyAlignment="1">
      <alignment horizontal="left" vertical="top" wrapText="1"/>
    </xf>
    <xf numFmtId="0" fontId="6" fillId="7" borderId="15" xfId="0" applyFont="1" applyFill="1" applyBorder="1" applyAlignment="1">
      <alignment horizontal="center" vertical="top" wrapText="1"/>
    </xf>
    <xf numFmtId="0" fontId="4" fillId="7" borderId="35" xfId="1" applyFont="1" applyFill="1" applyBorder="1" applyAlignment="1" applyProtection="1">
      <alignment horizontal="left" vertical="top" wrapText="1"/>
    </xf>
    <xf numFmtId="0" fontId="4" fillId="7" borderId="15" xfId="0" applyFont="1" applyFill="1" applyBorder="1" applyAlignment="1">
      <alignment horizontal="left" vertical="top" wrapText="1"/>
    </xf>
    <xf numFmtId="0" fontId="0" fillId="12" borderId="6" xfId="0" applyFill="1" applyBorder="1" applyAlignment="1">
      <alignment horizontal="left" wrapText="1"/>
    </xf>
    <xf numFmtId="0" fontId="0" fillId="12" borderId="4" xfId="0" applyFill="1" applyBorder="1" applyAlignment="1">
      <alignment horizontal="left" wrapText="1"/>
    </xf>
    <xf numFmtId="0" fontId="0" fillId="12" borderId="15" xfId="0" applyFill="1" applyBorder="1" applyAlignment="1">
      <alignment wrapText="1"/>
    </xf>
    <xf numFmtId="0" fontId="6" fillId="0" borderId="3"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5" xfId="0" applyFont="1" applyFill="1" applyBorder="1" applyAlignment="1">
      <alignment horizontal="center" vertical="top" wrapText="1"/>
    </xf>
    <xf numFmtId="0" fontId="0" fillId="7" borderId="4" xfId="0" applyFill="1" applyBorder="1" applyAlignment="1">
      <alignment horizontal="left" vertical="top" wrapText="1"/>
    </xf>
    <xf numFmtId="0" fontId="6" fillId="0" borderId="15" xfId="0" applyFont="1" applyFill="1" applyBorder="1" applyAlignment="1">
      <alignment horizontal="center" vertical="top" wrapText="1"/>
    </xf>
    <xf numFmtId="0" fontId="0" fillId="12" borderId="4" xfId="0" applyFill="1" applyBorder="1" applyAlignment="1">
      <alignment horizontal="left" vertical="top" wrapText="1"/>
    </xf>
    <xf numFmtId="0" fontId="0" fillId="12" borderId="15" xfId="0" applyFill="1" applyBorder="1" applyAlignment="1">
      <alignment horizontal="left" vertical="top" wrapText="1"/>
    </xf>
    <xf numFmtId="0" fontId="0" fillId="7" borderId="15" xfId="0" applyFill="1" applyBorder="1" applyAlignment="1">
      <alignment horizontal="left" vertical="top" wrapText="1"/>
    </xf>
    <xf numFmtId="0" fontId="17" fillId="12" borderId="26" xfId="0" applyFont="1" applyFill="1" applyBorder="1" applyAlignment="1">
      <alignment wrapText="1"/>
    </xf>
    <xf numFmtId="0" fontId="17" fillId="12" borderId="23" xfId="0" applyFont="1" applyFill="1" applyBorder="1" applyAlignment="1">
      <alignment wrapText="1"/>
    </xf>
    <xf numFmtId="0" fontId="6" fillId="12" borderId="31" xfId="0" applyFont="1" applyFill="1" applyBorder="1" applyAlignment="1">
      <alignment horizontal="center" wrapText="1"/>
    </xf>
    <xf numFmtId="0" fontId="6" fillId="12" borderId="49" xfId="0" applyFont="1" applyFill="1" applyBorder="1" applyAlignment="1">
      <alignment horizontal="center" wrapText="1"/>
    </xf>
    <xf numFmtId="0" fontId="4" fillId="7" borderId="3"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5" xfId="0" applyFont="1" applyFill="1" applyBorder="1" applyAlignment="1">
      <alignment horizontal="left" vertical="top" wrapText="1"/>
    </xf>
    <xf numFmtId="0" fontId="25" fillId="7" borderId="15" xfId="0" applyFont="1" applyFill="1" applyBorder="1" applyAlignment="1">
      <alignment horizontal="center" vertical="top" wrapText="1"/>
    </xf>
    <xf numFmtId="0" fontId="25" fillId="7" borderId="4" xfId="0" applyFont="1" applyFill="1" applyBorder="1" applyAlignment="1">
      <alignment horizontal="center"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5" xfId="0" applyFont="1" applyFill="1" applyBorder="1" applyAlignment="1">
      <alignment horizontal="left" vertical="top" wrapText="1"/>
    </xf>
    <xf numFmtId="0" fontId="25" fillId="7" borderId="3" xfId="0" applyFont="1" applyFill="1" applyBorder="1" applyAlignment="1">
      <alignment horizontal="center" vertical="top" wrapText="1"/>
    </xf>
    <xf numFmtId="0" fontId="25" fillId="7" borderId="12" xfId="0" applyFont="1" applyFill="1" applyBorder="1" applyAlignment="1">
      <alignment horizontal="center" vertical="top" wrapText="1"/>
    </xf>
    <xf numFmtId="0" fontId="25" fillId="7" borderId="5" xfId="0" applyFont="1" applyFill="1" applyBorder="1" applyAlignment="1">
      <alignment horizontal="center" vertical="top" wrapText="1"/>
    </xf>
    <xf numFmtId="0" fontId="6" fillId="12" borderId="15" xfId="0" applyFont="1" applyFill="1" applyBorder="1" applyAlignment="1">
      <alignment horizontal="center" vertical="top" wrapText="1"/>
    </xf>
    <xf numFmtId="0" fontId="25" fillId="12" borderId="6" xfId="0" applyFont="1" applyFill="1" applyBorder="1" applyAlignment="1">
      <alignment wrapText="1"/>
    </xf>
    <xf numFmtId="0" fontId="6" fillId="12" borderId="15" xfId="0" applyFont="1" applyFill="1" applyBorder="1" applyAlignment="1">
      <alignment wrapText="1"/>
    </xf>
    <xf numFmtId="0" fontId="6" fillId="12" borderId="4" xfId="0" applyFont="1" applyFill="1" applyBorder="1" applyAlignment="1">
      <alignment wrapText="1"/>
    </xf>
    <xf numFmtId="0" fontId="4" fillId="12" borderId="34" xfId="0" applyFont="1" applyFill="1" applyBorder="1" applyAlignment="1">
      <alignment wrapText="1"/>
    </xf>
    <xf numFmtId="0" fontId="14" fillId="5" borderId="26" xfId="0" applyFont="1" applyFill="1" applyBorder="1" applyAlignment="1">
      <alignment horizontal="center" wrapText="1"/>
    </xf>
    <xf numFmtId="0" fontId="14" fillId="5" borderId="51" xfId="0" applyFont="1" applyFill="1" applyBorder="1" applyAlignment="1">
      <alignment horizontal="center" wrapText="1"/>
    </xf>
    <xf numFmtId="0" fontId="0" fillId="0" borderId="15" xfId="0" applyBorder="1" applyAlignment="1">
      <alignment horizontal="center" vertical="top" wrapText="1"/>
    </xf>
    <xf numFmtId="0" fontId="0" fillId="0" borderId="4" xfId="0" applyBorder="1" applyAlignment="1">
      <alignment horizontal="center" vertical="top" wrapText="1"/>
    </xf>
    <xf numFmtId="0" fontId="4" fillId="0" borderId="37" xfId="0" applyFont="1" applyFill="1" applyBorder="1" applyAlignment="1">
      <alignment horizontal="left" vertical="top" wrapText="1"/>
    </xf>
    <xf numFmtId="0" fontId="4" fillId="0" borderId="40" xfId="0" applyFont="1" applyFill="1" applyBorder="1" applyAlignment="1">
      <alignment horizontal="left" vertical="top" wrapText="1"/>
    </xf>
    <xf numFmtId="0" fontId="14" fillId="5" borderId="21" xfId="0" applyFont="1" applyFill="1" applyBorder="1" applyAlignment="1">
      <alignment horizontal="center" wrapText="1"/>
    </xf>
    <xf numFmtId="0" fontId="14" fillId="5" borderId="9" xfId="0" applyFont="1" applyFill="1" applyBorder="1" applyAlignment="1">
      <alignment horizontal="center" wrapText="1"/>
    </xf>
    <xf numFmtId="0" fontId="13" fillId="2" borderId="0" xfId="0" applyFont="1" applyFill="1" applyAlignment="1">
      <alignment horizontal="center" wrapText="1"/>
    </xf>
    <xf numFmtId="0" fontId="13" fillId="7" borderId="0" xfId="0" applyFont="1" applyFill="1" applyAlignment="1">
      <alignment horizontal="center" wrapText="1"/>
    </xf>
    <xf numFmtId="0" fontId="0" fillId="0" borderId="0" xfId="0" applyAlignment="1">
      <alignment wrapText="1"/>
    </xf>
    <xf numFmtId="0" fontId="4" fillId="2" borderId="0" xfId="0" applyFont="1" applyFill="1" applyAlignment="1">
      <alignment horizontal="left" vertical="center" wrapText="1"/>
    </xf>
    <xf numFmtId="0" fontId="4" fillId="0" borderId="0" xfId="0" applyFont="1" applyFill="1" applyAlignment="1">
      <alignment horizontal="left" wrapText="1"/>
    </xf>
    <xf numFmtId="0" fontId="4" fillId="0" borderId="0" xfId="0" applyFont="1" applyFill="1" applyAlignment="1">
      <alignment horizontal="center" wrapText="1"/>
    </xf>
    <xf numFmtId="0" fontId="6" fillId="7" borderId="12" xfId="0" applyFont="1" applyFill="1" applyBorder="1" applyAlignment="1">
      <alignment horizontal="center" vertical="top" wrapText="1"/>
    </xf>
    <xf numFmtId="3" fontId="5" fillId="7" borderId="6" xfId="0" applyNumberFormat="1" applyFont="1" applyFill="1" applyBorder="1" applyAlignment="1">
      <alignment horizontal="center" vertical="top" wrapText="1"/>
    </xf>
    <xf numFmtId="3" fontId="0" fillId="7" borderId="4" xfId="0" applyNumberFormat="1" applyFill="1" applyBorder="1" applyAlignment="1">
      <alignment horizontal="center"/>
    </xf>
    <xf numFmtId="0" fontId="6" fillId="12" borderId="24" xfId="0" applyFont="1" applyFill="1" applyBorder="1" applyAlignment="1">
      <alignment horizontal="center" wrapText="1"/>
    </xf>
    <xf numFmtId="0" fontId="0" fillId="12" borderId="1" xfId="0" applyFill="1" applyBorder="1"/>
    <xf numFmtId="0" fontId="5" fillId="12" borderId="24" xfId="0" applyFont="1" applyFill="1" applyBorder="1" applyAlignment="1">
      <alignment horizontal="center" vertical="top" wrapText="1"/>
    </xf>
    <xf numFmtId="0" fontId="0" fillId="12" borderId="1" xfId="0" applyFill="1" applyBorder="1" applyAlignment="1">
      <alignment horizontal="center" wrapText="1"/>
    </xf>
    <xf numFmtId="0" fontId="5" fillId="2" borderId="24" xfId="0" applyFont="1" applyFill="1" applyBorder="1" applyAlignment="1">
      <alignment horizontal="left" vertical="top" wrapText="1"/>
    </xf>
    <xf numFmtId="0" fontId="0" fillId="0" borderId="1" xfId="0" applyBorder="1" applyAlignment="1">
      <alignment horizontal="left" vertical="top" wrapText="1"/>
    </xf>
    <xf numFmtId="0" fontId="6" fillId="7" borderId="20" xfId="0" applyFont="1" applyFill="1" applyBorder="1" applyAlignment="1">
      <alignment horizontal="left" vertical="top" wrapText="1"/>
    </xf>
    <xf numFmtId="0" fontId="5" fillId="12" borderId="27" xfId="0" applyFont="1" applyFill="1" applyBorder="1" applyAlignment="1">
      <alignment horizontal="center" vertical="top" wrapText="1"/>
    </xf>
    <xf numFmtId="0" fontId="5" fillId="12" borderId="19" xfId="0" applyFont="1" applyFill="1" applyBorder="1" applyAlignment="1">
      <alignment horizontal="center" vertical="top" wrapText="1"/>
    </xf>
    <xf numFmtId="0" fontId="6" fillId="12" borderId="20" xfId="0" applyFont="1" applyFill="1" applyBorder="1" applyAlignment="1">
      <alignment horizontal="left" wrapText="1"/>
    </xf>
    <xf numFmtId="0" fontId="6" fillId="12" borderId="25" xfId="0" applyFont="1" applyFill="1" applyBorder="1" applyAlignment="1">
      <alignment horizontal="left" wrapText="1"/>
    </xf>
    <xf numFmtId="0" fontId="5" fillId="0" borderId="6" xfId="0" applyFont="1" applyFill="1" applyBorder="1" applyAlignment="1">
      <alignment horizontal="center" vertical="top" wrapText="1"/>
    </xf>
    <xf numFmtId="0" fontId="0" fillId="0" borderId="4" xfId="0" applyFill="1" applyBorder="1" applyAlignment="1">
      <alignment horizontal="center"/>
    </xf>
    <xf numFmtId="0" fontId="5" fillId="7" borderId="28" xfId="0" applyFont="1" applyFill="1" applyBorder="1" applyAlignment="1">
      <alignment horizontal="center"/>
    </xf>
    <xf numFmtId="0" fontId="5" fillId="7" borderId="30" xfId="0" applyFont="1" applyFill="1" applyBorder="1" applyAlignment="1">
      <alignment horizontal="center"/>
    </xf>
    <xf numFmtId="0" fontId="5" fillId="7" borderId="29" xfId="0" applyFont="1" applyFill="1" applyBorder="1" applyAlignment="1">
      <alignment horizontal="center"/>
    </xf>
    <xf numFmtId="0" fontId="6" fillId="7" borderId="25" xfId="0" applyFont="1" applyFill="1" applyBorder="1" applyAlignment="1">
      <alignment horizontal="left" vertical="top" wrapText="1"/>
    </xf>
    <xf numFmtId="0" fontId="5" fillId="12" borderId="6" xfId="0" applyFont="1" applyFill="1" applyBorder="1" applyAlignment="1">
      <alignment horizontal="center" vertical="top" wrapText="1"/>
    </xf>
    <xf numFmtId="0" fontId="5" fillId="12" borderId="4" xfId="0" applyFont="1" applyFill="1" applyBorder="1" applyAlignment="1">
      <alignment horizontal="center" vertical="top" wrapText="1"/>
    </xf>
    <xf numFmtId="0" fontId="5" fillId="7" borderId="6" xfId="0" applyFont="1" applyFill="1" applyBorder="1" applyAlignment="1">
      <alignment horizontal="center" vertical="top" wrapText="1"/>
    </xf>
    <xf numFmtId="0" fontId="0" fillId="7" borderId="4" xfId="0" applyFill="1" applyBorder="1" applyAlignment="1">
      <alignment horizontal="center"/>
    </xf>
    <xf numFmtId="0" fontId="21" fillId="7" borderId="19" xfId="0" applyFont="1" applyFill="1" applyBorder="1" applyAlignment="1">
      <alignment horizontal="left" wrapText="1"/>
    </xf>
    <xf numFmtId="0" fontId="21" fillId="7" borderId="19" xfId="0" applyFont="1" applyFill="1" applyBorder="1" applyAlignment="1">
      <alignment wrapText="1"/>
    </xf>
    <xf numFmtId="0" fontId="4" fillId="12" borderId="6" xfId="0" applyFont="1" applyFill="1" applyBorder="1" applyAlignment="1">
      <alignment wrapText="1"/>
    </xf>
    <xf numFmtId="0" fontId="6" fillId="12" borderId="25" xfId="0" applyFont="1" applyFill="1" applyBorder="1" applyAlignment="1">
      <alignment horizontal="center" wrapText="1"/>
    </xf>
    <xf numFmtId="0" fontId="6" fillId="12" borderId="4" xfId="0" applyFont="1" applyFill="1" applyBorder="1" applyAlignment="1">
      <alignment horizontal="center" wrapText="1"/>
    </xf>
    <xf numFmtId="0" fontId="4" fillId="7" borderId="6"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3" xfId="2" applyFont="1" applyFill="1" applyBorder="1" applyAlignment="1" applyProtection="1">
      <alignment horizontal="left" vertical="top" wrapText="1"/>
    </xf>
    <xf numFmtId="0" fontId="4" fillId="7" borderId="12" xfId="2" applyFont="1" applyFill="1" applyBorder="1" applyAlignment="1" applyProtection="1">
      <alignment horizontal="left" vertical="top" wrapText="1"/>
    </xf>
    <xf numFmtId="0" fontId="4" fillId="7" borderId="5" xfId="2" applyFont="1" applyFill="1" applyBorder="1" applyAlignment="1" applyProtection="1">
      <alignment horizontal="left" vertical="top" wrapText="1"/>
    </xf>
    <xf numFmtId="0" fontId="21" fillId="7" borderId="0" xfId="0" applyFont="1" applyFill="1" applyAlignment="1">
      <alignment wrapText="1"/>
    </xf>
    <xf numFmtId="0" fontId="21" fillId="7" borderId="0" xfId="0" applyFont="1" applyFill="1" applyBorder="1" applyAlignment="1">
      <alignment horizontal="left" wrapText="1"/>
    </xf>
    <xf numFmtId="0" fontId="0" fillId="0" borderId="22" xfId="0" applyFill="1" applyBorder="1"/>
    <xf numFmtId="0" fontId="6" fillId="0" borderId="4" xfId="0" applyFont="1" applyBorder="1" applyAlignment="1">
      <alignment horizontal="left" vertical="top" wrapText="1"/>
    </xf>
    <xf numFmtId="0" fontId="4" fillId="0" borderId="6" xfId="1" applyFont="1" applyFill="1" applyBorder="1" applyAlignment="1" applyProtection="1">
      <alignment horizontal="left" vertical="top" wrapText="1"/>
    </xf>
    <xf numFmtId="0" fontId="4" fillId="7" borderId="2" xfId="1" applyFont="1" applyFill="1" applyBorder="1" applyAlignment="1" applyProtection="1">
      <alignment horizontal="left" vertical="top" wrapText="1"/>
    </xf>
    <xf numFmtId="0" fontId="4" fillId="7" borderId="3" xfId="1" applyFont="1" applyFill="1" applyBorder="1" applyAlignment="1" applyProtection="1">
      <alignment horizontal="left" vertical="top" wrapText="1"/>
    </xf>
    <xf numFmtId="0" fontId="4" fillId="7" borderId="5" xfId="1" applyFont="1" applyFill="1" applyBorder="1" applyAlignment="1" applyProtection="1">
      <alignment horizontal="left" vertical="top" wrapText="1"/>
    </xf>
    <xf numFmtId="0" fontId="0" fillId="7" borderId="6" xfId="0" applyFill="1" applyBorder="1" applyAlignment="1">
      <alignment horizontal="left" vertical="top" wrapText="1"/>
    </xf>
    <xf numFmtId="0" fontId="0" fillId="12" borderId="6" xfId="0" applyFill="1" applyBorder="1" applyAlignment="1">
      <alignment horizontal="center" wrapText="1"/>
    </xf>
    <xf numFmtId="0" fontId="0" fillId="12" borderId="15" xfId="0" applyFill="1" applyBorder="1" applyAlignment="1">
      <alignment horizontal="center" wrapText="1"/>
    </xf>
    <xf numFmtId="0" fontId="25" fillId="7" borderId="6" xfId="0" applyFont="1" applyFill="1" applyBorder="1" applyAlignment="1">
      <alignment horizontal="center" vertical="top" wrapText="1"/>
    </xf>
    <xf numFmtId="0" fontId="0" fillId="7" borderId="12" xfId="0" applyFill="1" applyBorder="1" applyAlignment="1">
      <alignment horizontal="left" vertical="top" wrapText="1"/>
    </xf>
    <xf numFmtId="0" fontId="6" fillId="12" borderId="6" xfId="0" applyFont="1" applyFill="1" applyBorder="1" applyAlignment="1">
      <alignment wrapText="1"/>
    </xf>
    <xf numFmtId="0" fontId="4" fillId="12" borderId="4"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5" xfId="0" applyFont="1" applyFill="1" applyBorder="1" applyAlignment="1">
      <alignment horizontal="center" vertical="top" wrapText="1"/>
    </xf>
  </cellXfs>
  <cellStyles count="11">
    <cellStyle name="Hyperlink" xfId="1" builtinId="8"/>
    <cellStyle name="Hyperlink 2" xfId="2"/>
    <cellStyle name="Normal" xfId="0" builtinId="0"/>
    <cellStyle name="Normal 2" xfId="3"/>
    <cellStyle name="Normal 2 2" xfId="7"/>
    <cellStyle name="Normal 3" xfId="6"/>
    <cellStyle name="Normal 3 2" xfId="9"/>
    <cellStyle name="Normal 3 3" xfId="10"/>
    <cellStyle name="Percent" xfId="4" builtinId="5"/>
    <cellStyle name="Percent 2" xfId="5"/>
    <cellStyle name="Percent 2 2"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1465384</xdr:colOff>
      <xdr:row>3</xdr:row>
      <xdr:rowOff>56945</xdr:rowOff>
    </xdr:from>
    <xdr:to>
      <xdr:col>22</xdr:col>
      <xdr:colOff>2459752</xdr:colOff>
      <xdr:row>10</xdr:row>
      <xdr:rowOff>30214</xdr:rowOff>
    </xdr:to>
    <xdr:pic>
      <xdr:nvPicPr>
        <xdr:cNvPr id="1325461"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7657" t="13770" r="9920" b="74121"/>
        <a:stretch>
          <a:fillRect/>
        </a:stretch>
      </xdr:blipFill>
      <xdr:spPr bwMode="auto">
        <a:xfrm>
          <a:off x="12623241" y="56945"/>
          <a:ext cx="994368" cy="758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167473</xdr:colOff>
      <xdr:row>3</xdr:row>
      <xdr:rowOff>56945</xdr:rowOff>
    </xdr:from>
    <xdr:to>
      <xdr:col>1</xdr:col>
      <xdr:colOff>1559588</xdr:colOff>
      <xdr:row>9</xdr:row>
      <xdr:rowOff>109280</xdr:rowOff>
    </xdr:to>
    <xdr:pic>
      <xdr:nvPicPr>
        <xdr:cNvPr id="4" name="Picture 3" descr="K:\HERC\ADMIN\Letterhead_Business cards__Fax_Templates\Logos and branding info\HERC LOGOS\NEW HERC-logo_November 2021.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73" y="56945"/>
          <a:ext cx="1632857" cy="71175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727"/>
  <sheetViews>
    <sheetView showGridLines="0" tabSelected="1" zoomScale="91" zoomScaleNormal="91" workbookViewId="0">
      <pane xSplit="2" ySplit="16" topLeftCell="E17" activePane="bottomRight" state="frozen"/>
      <selection activeCell="A354" sqref="A336:C354"/>
      <selection pane="topRight" activeCell="A354" sqref="A336:C354"/>
      <selection pane="bottomLeft" activeCell="A354" sqref="A336:C354"/>
      <selection pane="bottomRight" activeCell="B11" sqref="B11:W11"/>
    </sheetView>
  </sheetViews>
  <sheetFormatPr defaultColWidth="9.140625" defaultRowHeight="12.75" x14ac:dyDescent="0.2"/>
  <cols>
    <col min="1" max="1" width="3.5703125" style="160" customWidth="1"/>
    <col min="2" max="2" width="59.42578125" style="50" customWidth="1"/>
    <col min="3" max="3" width="9.7109375" style="85" hidden="1" customWidth="1"/>
    <col min="4" max="4" width="18.85546875" style="86" hidden="1" customWidth="1"/>
    <col min="5" max="5" width="25.28515625" style="82" customWidth="1"/>
    <col min="6" max="6" width="10.7109375" style="10" customWidth="1"/>
    <col min="7" max="7" width="16.5703125" style="10" customWidth="1"/>
    <col min="8" max="8" width="15.28515625" style="10" customWidth="1"/>
    <col min="9" max="9" width="16.42578125" style="394" customWidth="1"/>
    <col min="10" max="10" width="20" style="486" customWidth="1"/>
    <col min="11" max="11" width="4.85546875" style="84" hidden="1" customWidth="1"/>
    <col min="12" max="12" width="5.140625" style="84" hidden="1" customWidth="1"/>
    <col min="13" max="13" width="5" style="84" hidden="1" customWidth="1"/>
    <col min="14" max="16" width="6.140625" style="84" hidden="1" customWidth="1"/>
    <col min="17" max="18" width="9.140625" style="84" hidden="1" customWidth="1"/>
    <col min="19" max="19" width="16.85546875" style="84" hidden="1" customWidth="1"/>
    <col min="20" max="20" width="16.42578125" style="84" hidden="1" customWidth="1"/>
    <col min="21" max="22" width="38.42578125" style="84" hidden="1" customWidth="1"/>
    <col min="23" max="23" width="42.5703125" style="36" customWidth="1"/>
    <col min="24" max="24" width="27.7109375" style="84" hidden="1" customWidth="1"/>
    <col min="25" max="25" width="19.85546875" style="1" hidden="1" customWidth="1"/>
    <col min="26" max="28" width="9.140625" style="1" hidden="1" customWidth="1"/>
    <col min="29" max="29" width="16.7109375" style="1" hidden="1" customWidth="1"/>
    <col min="30" max="30" width="40.140625" style="145" hidden="1" customWidth="1"/>
    <col min="31" max="31" width="14.7109375" style="112" hidden="1" customWidth="1"/>
    <col min="32" max="32" width="9.140625" style="8" hidden="1" customWidth="1"/>
    <col min="33" max="36" width="9.140625" style="1" hidden="1" customWidth="1"/>
    <col min="37" max="38" width="0" style="26" hidden="1" customWidth="1"/>
    <col min="39" max="16384" width="9.140625" style="918"/>
  </cols>
  <sheetData>
    <row r="1" spans="2:36" hidden="1" x14ac:dyDescent="0.2">
      <c r="U1" s="866" t="s">
        <v>1233</v>
      </c>
      <c r="AD1" s="160"/>
      <c r="AE1" s="160"/>
    </row>
    <row r="2" spans="2:36" hidden="1" x14ac:dyDescent="0.2">
      <c r="AD2" s="160"/>
      <c r="AE2" s="160"/>
    </row>
    <row r="3" spans="2:36" hidden="1" x14ac:dyDescent="0.2">
      <c r="AD3" s="160"/>
      <c r="AE3" s="160"/>
    </row>
    <row r="4" spans="2:36" ht="5.25" customHeight="1" x14ac:dyDescent="0.2">
      <c r="AD4" s="160"/>
      <c r="AE4" s="160"/>
    </row>
    <row r="5" spans="2:36" ht="6" customHeight="1" x14ac:dyDescent="0.2">
      <c r="AD5" s="160"/>
      <c r="AE5" s="160"/>
    </row>
    <row r="6" spans="2:36" x14ac:dyDescent="0.2">
      <c r="AD6" s="160"/>
      <c r="AE6" s="160"/>
    </row>
    <row r="7" spans="2:36" hidden="1" x14ac:dyDescent="0.2">
      <c r="AD7" s="160"/>
      <c r="AE7" s="160"/>
    </row>
    <row r="8" spans="2:36" ht="8.25" customHeight="1" thickBot="1" x14ac:dyDescent="0.25">
      <c r="AD8" s="160"/>
      <c r="AE8" s="160"/>
      <c r="AF8" s="8" t="s">
        <v>40</v>
      </c>
      <c r="AJ8" s="1" t="s">
        <v>41</v>
      </c>
    </row>
    <row r="9" spans="2:36" ht="20.25" x14ac:dyDescent="0.3">
      <c r="B9" s="1024" t="s">
        <v>37</v>
      </c>
      <c r="C9" s="1024"/>
      <c r="D9" s="1024"/>
      <c r="E9" s="1025"/>
      <c r="F9" s="1024"/>
      <c r="G9" s="1024"/>
      <c r="H9" s="1024"/>
      <c r="I9" s="1024"/>
      <c r="J9" s="1025"/>
      <c r="K9" s="1026"/>
      <c r="L9" s="1026"/>
      <c r="M9" s="1026"/>
      <c r="N9" s="1026"/>
      <c r="O9" s="1026"/>
      <c r="P9" s="1026"/>
      <c r="Q9" s="1026"/>
      <c r="R9" s="1026"/>
      <c r="S9" s="1026"/>
      <c r="T9" s="1026"/>
      <c r="U9" s="1026"/>
      <c r="V9" s="1026"/>
      <c r="W9" s="1026"/>
      <c r="AD9" s="160"/>
      <c r="AE9" s="160"/>
      <c r="AF9" s="149" t="s">
        <v>19</v>
      </c>
      <c r="AG9" s="21" t="s">
        <v>15</v>
      </c>
      <c r="AJ9" s="25" t="s">
        <v>19</v>
      </c>
    </row>
    <row r="10" spans="2:36" ht="9.75" customHeight="1" x14ac:dyDescent="0.2">
      <c r="AD10" s="160"/>
      <c r="AE10" s="160"/>
      <c r="AF10" s="142" t="s">
        <v>2</v>
      </c>
      <c r="AG10" s="22" t="s">
        <v>3</v>
      </c>
      <c r="AJ10" s="22" t="s">
        <v>21</v>
      </c>
    </row>
    <row r="11" spans="2:36" ht="40.5" customHeight="1" x14ac:dyDescent="0.2">
      <c r="B11" s="1027" t="s">
        <v>1309</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AD11" s="160"/>
      <c r="AE11" s="160"/>
      <c r="AF11" s="143" t="s">
        <v>1</v>
      </c>
      <c r="AG11" s="22" t="s">
        <v>4</v>
      </c>
      <c r="AJ11" s="22" t="s">
        <v>2</v>
      </c>
    </row>
    <row r="12" spans="2:36" ht="48.75" customHeight="1" x14ac:dyDescent="0.2">
      <c r="B12" s="1028" t="s">
        <v>1310</v>
      </c>
      <c r="C12" s="1028"/>
      <c r="D12" s="1028"/>
      <c r="E12" s="1029"/>
      <c r="F12" s="1028"/>
      <c r="G12" s="1028"/>
      <c r="H12" s="1028"/>
      <c r="I12" s="1028"/>
      <c r="J12" s="1028"/>
      <c r="K12" s="1028"/>
      <c r="L12" s="1028"/>
      <c r="M12" s="1028"/>
      <c r="N12" s="1028"/>
      <c r="O12" s="1028"/>
      <c r="P12" s="1028"/>
      <c r="Q12" s="1028"/>
      <c r="R12" s="1028"/>
      <c r="S12" s="1028"/>
      <c r="T12" s="1028"/>
      <c r="U12" s="1028"/>
      <c r="V12" s="1028"/>
      <c r="W12" s="1028"/>
      <c r="AA12" s="253"/>
      <c r="AD12" s="160"/>
      <c r="AE12" s="160"/>
      <c r="AF12" s="143" t="s">
        <v>20</v>
      </c>
      <c r="AG12" s="45" t="s">
        <v>410</v>
      </c>
      <c r="AJ12" s="687" t="s">
        <v>1144</v>
      </c>
    </row>
    <row r="13" spans="2:36" ht="6.75" customHeight="1" thickBot="1" x14ac:dyDescent="0.25">
      <c r="AD13" s="160"/>
      <c r="AE13" s="160"/>
      <c r="AF13" s="143" t="s">
        <v>101</v>
      </c>
      <c r="AG13" s="23" t="s">
        <v>6</v>
      </c>
      <c r="AJ13" s="6"/>
    </row>
    <row r="14" spans="2:36" ht="16.5" hidden="1" thickBot="1" x14ac:dyDescent="0.3">
      <c r="B14" s="51" t="s">
        <v>334</v>
      </c>
      <c r="C14" s="87"/>
      <c r="D14" s="88"/>
      <c r="E14" s="158"/>
      <c r="F14" s="11"/>
      <c r="G14" s="11"/>
      <c r="H14" s="11"/>
      <c r="I14" s="395"/>
      <c r="J14" s="487"/>
      <c r="K14" s="112"/>
      <c r="L14" s="112"/>
      <c r="M14" s="112"/>
      <c r="AD14" s="291"/>
      <c r="AE14" s="160"/>
      <c r="AF14" s="143" t="s">
        <v>391</v>
      </c>
      <c r="AG14" s="23" t="s">
        <v>16</v>
      </c>
      <c r="AJ14" s="6"/>
    </row>
    <row r="15" spans="2:36" ht="12.95" customHeight="1" thickBot="1" x14ac:dyDescent="0.25">
      <c r="B15" s="1003" t="s">
        <v>0</v>
      </c>
      <c r="C15" s="1050" t="s">
        <v>42</v>
      </c>
      <c r="D15" s="1046" t="s">
        <v>25</v>
      </c>
      <c r="E15" s="1047"/>
      <c r="F15" s="1048"/>
      <c r="G15" s="1052" t="s">
        <v>39</v>
      </c>
      <c r="H15" s="1052" t="s">
        <v>38</v>
      </c>
      <c r="I15" s="1031" t="s">
        <v>50</v>
      </c>
      <c r="J15" s="1044" t="s">
        <v>18</v>
      </c>
      <c r="K15" s="1040" t="s">
        <v>18</v>
      </c>
      <c r="L15" s="1041"/>
      <c r="M15" s="1041"/>
      <c r="N15" s="1041"/>
      <c r="O15" s="1041"/>
      <c r="P15" s="1041"/>
      <c r="Q15" s="1041"/>
      <c r="R15" s="1041"/>
      <c r="S15" s="1041"/>
      <c r="T15" s="1033" t="s">
        <v>43</v>
      </c>
      <c r="U15" s="865"/>
      <c r="V15" s="1035" t="s">
        <v>178</v>
      </c>
      <c r="W15" s="1037" t="s">
        <v>178</v>
      </c>
      <c r="X15" s="996" t="s">
        <v>54</v>
      </c>
      <c r="Y15" s="1016" t="s">
        <v>32</v>
      </c>
      <c r="Z15" s="1022" t="s">
        <v>34</v>
      </c>
      <c r="AA15" s="19"/>
      <c r="AB15" s="19"/>
      <c r="AD15" s="994" t="s">
        <v>459</v>
      </c>
      <c r="AE15" s="1015" t="s">
        <v>793</v>
      </c>
      <c r="AF15" s="144" t="s">
        <v>392</v>
      </c>
      <c r="AG15" s="23" t="s">
        <v>7</v>
      </c>
    </row>
    <row r="16" spans="2:36" ht="12.75" customHeight="1" thickBot="1" x14ac:dyDescent="0.25">
      <c r="B16" s="1004"/>
      <c r="C16" s="1051"/>
      <c r="D16" s="89" t="s">
        <v>331</v>
      </c>
      <c r="E16" s="31" t="s">
        <v>23</v>
      </c>
      <c r="F16" s="31" t="s">
        <v>24</v>
      </c>
      <c r="G16" s="1053"/>
      <c r="H16" s="1019"/>
      <c r="I16" s="1032"/>
      <c r="J16" s="1045"/>
      <c r="K16" s="113" t="s">
        <v>31</v>
      </c>
      <c r="L16" s="114" t="s">
        <v>45</v>
      </c>
      <c r="M16" s="114" t="s">
        <v>36</v>
      </c>
      <c r="N16" s="114" t="s">
        <v>44</v>
      </c>
      <c r="O16" s="114" t="s">
        <v>59</v>
      </c>
      <c r="P16" s="114" t="s">
        <v>88</v>
      </c>
      <c r="Q16" s="114" t="s">
        <v>46</v>
      </c>
      <c r="R16" s="114" t="s">
        <v>193</v>
      </c>
      <c r="S16" s="114" t="s">
        <v>84</v>
      </c>
      <c r="T16" s="1034"/>
      <c r="U16" s="113" t="s">
        <v>178</v>
      </c>
      <c r="V16" s="1036"/>
      <c r="W16" s="1038"/>
      <c r="X16" s="997"/>
      <c r="Y16" s="1017"/>
      <c r="Z16" s="1023"/>
      <c r="AA16" s="19" t="s">
        <v>209</v>
      </c>
      <c r="AB16" s="19" t="s">
        <v>210</v>
      </c>
      <c r="AC16" s="1" t="s">
        <v>263</v>
      </c>
      <c r="AD16" s="995"/>
      <c r="AE16" s="1015"/>
      <c r="AF16" s="48" t="s">
        <v>390</v>
      </c>
      <c r="AG16" s="23" t="s">
        <v>8</v>
      </c>
      <c r="AI16" s="42" t="s">
        <v>355</v>
      </c>
      <c r="AJ16" s="41" t="s">
        <v>353</v>
      </c>
    </row>
    <row r="17" spans="1:38" ht="39" thickBot="1" x14ac:dyDescent="0.25">
      <c r="B17" s="943" t="s">
        <v>921</v>
      </c>
      <c r="C17" s="475" t="s">
        <v>802</v>
      </c>
      <c r="D17" s="472" t="s">
        <v>922</v>
      </c>
      <c r="E17" s="554" t="str">
        <f t="shared" ref="E17:E24" si="0">D17</f>
        <v>Positive and Negative Syndrome Scale (PANSS)</v>
      </c>
      <c r="F17" s="431" t="s">
        <v>80</v>
      </c>
      <c r="G17" s="471" t="s">
        <v>126</v>
      </c>
      <c r="H17" s="431" t="s">
        <v>8</v>
      </c>
      <c r="I17" s="33">
        <v>239</v>
      </c>
      <c r="J17" s="550" t="str">
        <f t="shared" ref="J17:J39" si="1">CONCATENATE(IF(K17="","",CONCATENATE(K17,IF(COUNTA(K17:S17)=COUNTA(K17),"","; "))),IF(L17="","",CONCATENATE(L17,IF(COUNTA(K17:S17)=COUNTA(K17:L17),"","; "))),IF(M17="","",CONCATENATE(M17,IF(COUNTA(K17:S17)=COUNTA(K17:M17),"","; "))),IF(N17="","",CONCATENATE(N17,IF(COUNTA(K17:S17)=COUNTA(K17:N17),"","; "))),IF(O17="","",CONCATENATE(O17,IF(COUNTA(K17:S17)=COUNTA(K17:O17),"","; "))),IF(P17="","",CONCATENATE(P17,IF(COUNTA(K17:S17)=COUNTA(K17:P17),"","; "))),IF(Q17="","",CONCATENATE(Q17,IF(COUNTA(K17:S17)=COUNTA(K17:Q17),"","; "))),IF(S17="","",S17))</f>
        <v>OLS; CLAD; Tobit</v>
      </c>
      <c r="K17" s="474" t="s">
        <v>31</v>
      </c>
      <c r="L17" s="95"/>
      <c r="M17" s="95"/>
      <c r="N17" s="96"/>
      <c r="O17" s="222" t="s">
        <v>59</v>
      </c>
      <c r="P17" s="150" t="s">
        <v>88</v>
      </c>
      <c r="Q17" s="138"/>
      <c r="R17" s="138"/>
      <c r="S17" s="138"/>
      <c r="T17" s="519"/>
      <c r="U17" s="519"/>
      <c r="V17" s="138"/>
      <c r="W17" s="969"/>
      <c r="X17" s="222"/>
      <c r="Y17" s="12"/>
      <c r="Z17" s="12"/>
      <c r="AA17" s="14" t="str">
        <f>IF(AB17=0,"",IF(AE17="",MID(C17,FIND(", ",C17)+2,4),AE17))</f>
        <v>2019</v>
      </c>
      <c r="AB17" s="274">
        <f>IF(COUNTIF($C$1:C17,C17)=1,1,0)</f>
        <v>1</v>
      </c>
      <c r="AC17" s="275" t="str">
        <f>IF(AND(F17="EQ-5D",AB17=1),COUNTA(K17:S17),"")</f>
        <v/>
      </c>
      <c r="AD17" s="441" t="s">
        <v>976</v>
      </c>
      <c r="AE17" s="437"/>
      <c r="AF17" s="306" t="s">
        <v>1054</v>
      </c>
      <c r="AG17" s="23" t="s">
        <v>9</v>
      </c>
      <c r="AI17" s="42"/>
      <c r="AJ17" s="41"/>
    </row>
    <row r="18" spans="1:38" s="919" customFormat="1" ht="39" thickBot="1" x14ac:dyDescent="0.25">
      <c r="A18" s="564"/>
      <c r="B18" s="944"/>
      <c r="C18" s="479" t="s">
        <v>802</v>
      </c>
      <c r="D18" s="297" t="s">
        <v>922</v>
      </c>
      <c r="E18" s="457" t="str">
        <f t="shared" si="0"/>
        <v>Positive and Negative Syndrome Scale (PANSS)</v>
      </c>
      <c r="F18" s="430" t="s">
        <v>20</v>
      </c>
      <c r="G18" s="483" t="s">
        <v>126</v>
      </c>
      <c r="H18" s="430" t="s">
        <v>8</v>
      </c>
      <c r="I18" s="267">
        <v>239</v>
      </c>
      <c r="J18" s="545" t="str">
        <f t="shared" si="1"/>
        <v>OLS; CLAD; Tobit</v>
      </c>
      <c r="K18" s="95" t="s">
        <v>31</v>
      </c>
      <c r="L18" s="95"/>
      <c r="M18" s="95"/>
      <c r="N18" s="96"/>
      <c r="O18" s="222" t="s">
        <v>59</v>
      </c>
      <c r="P18" s="150" t="s">
        <v>88</v>
      </c>
      <c r="Q18" s="138"/>
      <c r="R18" s="138"/>
      <c r="S18" s="138"/>
      <c r="T18" s="519"/>
      <c r="U18" s="519"/>
      <c r="V18" s="138"/>
      <c r="W18" s="970"/>
      <c r="X18" s="138"/>
      <c r="Y18" s="12"/>
      <c r="Z18" s="12"/>
      <c r="AA18" s="505" t="str">
        <f>IF(AB18=0,"",IF(AE18="",MID(C18,FIND(", ",C18)+2,4),AE18))</f>
        <v/>
      </c>
      <c r="AB18" s="534">
        <f>IF(COUNTIF($C$1:C18,C18)=1,1,0)</f>
        <v>0</v>
      </c>
      <c r="AC18" s="535" t="str">
        <f>IF(AND(F18="EQ-5D",AB18=1),COUNTA(K18:S18),"")</f>
        <v/>
      </c>
      <c r="AD18" s="441" t="s">
        <v>976</v>
      </c>
      <c r="AE18" s="438"/>
      <c r="AF18" s="306" t="s">
        <v>1144</v>
      </c>
      <c r="AG18" s="23" t="s">
        <v>22</v>
      </c>
      <c r="AH18" s="253"/>
      <c r="AI18" s="439"/>
      <c r="AJ18" s="439"/>
      <c r="AK18" s="440"/>
      <c r="AL18" s="440"/>
    </row>
    <row r="19" spans="1:38" s="919" customFormat="1" ht="39" customHeight="1" thickBot="1" x14ac:dyDescent="0.25">
      <c r="A19" s="564"/>
      <c r="B19" s="943" t="s">
        <v>1213</v>
      </c>
      <c r="C19" s="479" t="s">
        <v>1082</v>
      </c>
      <c r="D19" s="298" t="s">
        <v>1214</v>
      </c>
      <c r="E19" s="481" t="str">
        <f t="shared" si="0"/>
        <v>8-item Patient Health Questionnaire (PHQ-8)</v>
      </c>
      <c r="F19" s="481" t="s">
        <v>19</v>
      </c>
      <c r="G19" s="481" t="s">
        <v>568</v>
      </c>
      <c r="H19" s="729" t="s">
        <v>8</v>
      </c>
      <c r="I19" s="46">
        <v>249</v>
      </c>
      <c r="J19" s="710" t="str">
        <f t="shared" si="1"/>
        <v>OLS; Tobit; beta regression mixture model</v>
      </c>
      <c r="K19" s="726" t="s">
        <v>31</v>
      </c>
      <c r="L19" s="718"/>
      <c r="M19" s="718"/>
      <c r="N19" s="722"/>
      <c r="O19" s="482"/>
      <c r="P19" s="730" t="s">
        <v>88</v>
      </c>
      <c r="Q19" s="724"/>
      <c r="R19" s="770"/>
      <c r="S19" s="482" t="s">
        <v>1215</v>
      </c>
      <c r="T19" s="838"/>
      <c r="U19" s="838"/>
      <c r="V19" s="724"/>
      <c r="W19" s="727"/>
      <c r="X19" s="138"/>
      <c r="Y19" s="504"/>
      <c r="Z19" s="504"/>
      <c r="AA19" s="505"/>
      <c r="AB19" s="534"/>
      <c r="AC19" s="535"/>
      <c r="AD19" s="751" t="s">
        <v>1175</v>
      </c>
      <c r="AE19" s="438"/>
      <c r="AF19" s="306" t="s">
        <v>849</v>
      </c>
      <c r="AG19" s="23" t="s">
        <v>10</v>
      </c>
      <c r="AH19" s="253"/>
      <c r="AI19" s="439"/>
      <c r="AJ19" s="439"/>
      <c r="AK19" s="440"/>
      <c r="AL19" s="440"/>
    </row>
    <row r="20" spans="1:38" s="919" customFormat="1" ht="39" customHeight="1" thickBot="1" x14ac:dyDescent="0.25">
      <c r="A20" s="564"/>
      <c r="B20" s="982"/>
      <c r="C20" s="752" t="s">
        <v>1082</v>
      </c>
      <c r="D20" s="513" t="s">
        <v>1214</v>
      </c>
      <c r="E20" s="538" t="str">
        <f t="shared" si="0"/>
        <v>8-item Patient Health Questionnaire (PHQ-8)</v>
      </c>
      <c r="F20" s="538" t="s">
        <v>80</v>
      </c>
      <c r="G20" s="538" t="s">
        <v>568</v>
      </c>
      <c r="H20" s="732" t="s">
        <v>8</v>
      </c>
      <c r="I20" s="34">
        <v>249</v>
      </c>
      <c r="J20" s="157" t="str">
        <f t="shared" si="1"/>
        <v>OLS; Tobit; beta regression mixture model</v>
      </c>
      <c r="K20" s="93" t="s">
        <v>31</v>
      </c>
      <c r="L20" s="93"/>
      <c r="M20" s="93"/>
      <c r="N20" s="133"/>
      <c r="O20" s="752"/>
      <c r="P20" s="753" t="s">
        <v>88</v>
      </c>
      <c r="Q20" s="754"/>
      <c r="R20" s="754"/>
      <c r="S20" s="754" t="s">
        <v>1215</v>
      </c>
      <c r="T20" s="518"/>
      <c r="U20" s="518"/>
      <c r="V20" s="754"/>
      <c r="W20" s="307"/>
      <c r="X20" s="138"/>
      <c r="Y20" s="504"/>
      <c r="Z20" s="504"/>
      <c r="AA20" s="505"/>
      <c r="AB20" s="534"/>
      <c r="AC20" s="535"/>
      <c r="AD20" s="751" t="s">
        <v>1175</v>
      </c>
      <c r="AE20" s="438"/>
      <c r="AF20" s="140" t="s">
        <v>21</v>
      </c>
      <c r="AG20" s="23" t="s">
        <v>11</v>
      </c>
      <c r="AH20" s="253"/>
      <c r="AI20" s="439"/>
      <c r="AJ20" s="439"/>
      <c r="AK20" s="440"/>
      <c r="AL20" s="440"/>
    </row>
    <row r="21" spans="1:38" s="919" customFormat="1" ht="39" customHeight="1" thickBot="1" x14ac:dyDescent="0.25">
      <c r="A21" s="564"/>
      <c r="B21" s="982"/>
      <c r="C21" s="752" t="s">
        <v>1082</v>
      </c>
      <c r="D21" s="513" t="s">
        <v>1214</v>
      </c>
      <c r="E21" s="538" t="str">
        <f t="shared" si="0"/>
        <v>8-item Patient Health Questionnaire (PHQ-8)</v>
      </c>
      <c r="F21" s="538" t="s">
        <v>1</v>
      </c>
      <c r="G21" s="538" t="s">
        <v>568</v>
      </c>
      <c r="H21" s="732" t="s">
        <v>8</v>
      </c>
      <c r="I21" s="34">
        <v>249</v>
      </c>
      <c r="J21" s="911" t="str">
        <f t="shared" si="1"/>
        <v>OLS; Tobit; beta regression mixture model</v>
      </c>
      <c r="K21" s="93" t="s">
        <v>31</v>
      </c>
      <c r="L21" s="93"/>
      <c r="M21" s="93"/>
      <c r="N21" s="133"/>
      <c r="O21" s="752"/>
      <c r="P21" s="753" t="s">
        <v>88</v>
      </c>
      <c r="Q21" s="754"/>
      <c r="R21" s="754"/>
      <c r="S21" s="754" t="s">
        <v>1215</v>
      </c>
      <c r="T21" s="518"/>
      <c r="U21" s="518"/>
      <c r="V21" s="754"/>
      <c r="W21" s="307"/>
      <c r="X21" s="138"/>
      <c r="Y21" s="504"/>
      <c r="Z21" s="504"/>
      <c r="AA21" s="505"/>
      <c r="AB21" s="534"/>
      <c r="AC21" s="535"/>
      <c r="AD21" s="751" t="s">
        <v>1175</v>
      </c>
      <c r="AE21" s="438"/>
      <c r="AF21" s="43" t="s">
        <v>497</v>
      </c>
      <c r="AG21" s="23" t="s">
        <v>12</v>
      </c>
      <c r="AH21" s="253"/>
      <c r="AI21" s="439"/>
      <c r="AJ21" s="439"/>
      <c r="AK21" s="440"/>
      <c r="AL21" s="440"/>
    </row>
    <row r="22" spans="1:38" s="919" customFormat="1" ht="39" customHeight="1" thickBot="1" x14ac:dyDescent="0.25">
      <c r="A22" s="564"/>
      <c r="B22" s="944"/>
      <c r="C22" s="479" t="s">
        <v>1082</v>
      </c>
      <c r="D22" s="537" t="s">
        <v>1214</v>
      </c>
      <c r="E22" s="728" t="str">
        <f t="shared" si="0"/>
        <v>8-item Patient Health Questionnaire (PHQ-8)</v>
      </c>
      <c r="F22" s="728" t="s">
        <v>20</v>
      </c>
      <c r="G22" s="728" t="s">
        <v>568</v>
      </c>
      <c r="H22" s="721" t="s">
        <v>8</v>
      </c>
      <c r="I22" s="267">
        <v>249</v>
      </c>
      <c r="J22" s="909" t="str">
        <f t="shared" si="1"/>
        <v>OLS; Tobit; beta regression mixture model</v>
      </c>
      <c r="K22" s="719" t="s">
        <v>31</v>
      </c>
      <c r="L22" s="719"/>
      <c r="M22" s="719"/>
      <c r="N22" s="723"/>
      <c r="O22" s="527"/>
      <c r="P22" s="713" t="s">
        <v>88</v>
      </c>
      <c r="Q22" s="725"/>
      <c r="R22" s="771"/>
      <c r="S22" s="725" t="s">
        <v>1215</v>
      </c>
      <c r="T22" s="840"/>
      <c r="U22" s="840"/>
      <c r="V22" s="725"/>
      <c r="W22" s="716"/>
      <c r="X22" s="138"/>
      <c r="Y22" s="504"/>
      <c r="Z22" s="504"/>
      <c r="AA22" s="505"/>
      <c r="AB22" s="534"/>
      <c r="AC22" s="535"/>
      <c r="AD22" s="751" t="s">
        <v>1175</v>
      </c>
      <c r="AE22" s="438"/>
      <c r="AF22" s="43" t="s">
        <v>80</v>
      </c>
      <c r="AG22" s="23" t="s">
        <v>13</v>
      </c>
      <c r="AH22" s="253"/>
      <c r="AI22" s="439"/>
      <c r="AJ22" s="439"/>
      <c r="AK22" s="440"/>
      <c r="AL22" s="440"/>
    </row>
    <row r="23" spans="1:38" ht="39" customHeight="1" thickBot="1" x14ac:dyDescent="0.25">
      <c r="B23" s="32" t="s">
        <v>549</v>
      </c>
      <c r="C23" s="94" t="s">
        <v>544</v>
      </c>
      <c r="D23" s="95" t="s">
        <v>551</v>
      </c>
      <c r="E23" s="29" t="str">
        <f t="shared" si="0"/>
        <v>Cystic Fibrosis Questionnaire-Revised (CFQ-R)</v>
      </c>
      <c r="F23" s="29" t="s">
        <v>19</v>
      </c>
      <c r="G23" s="29" t="s">
        <v>552</v>
      </c>
      <c r="H23" s="29" t="s">
        <v>12</v>
      </c>
      <c r="I23" s="30">
        <v>401</v>
      </c>
      <c r="J23" s="9" t="str">
        <f t="shared" si="1"/>
        <v>OLS; 2-part; Tobit</v>
      </c>
      <c r="K23" s="95" t="s">
        <v>31</v>
      </c>
      <c r="L23" s="95"/>
      <c r="M23" s="95"/>
      <c r="N23" s="515" t="s">
        <v>44</v>
      </c>
      <c r="O23" s="138"/>
      <c r="P23" s="150" t="s">
        <v>88</v>
      </c>
      <c r="Q23" s="138"/>
      <c r="R23" s="138"/>
      <c r="S23" s="138"/>
      <c r="T23" s="519"/>
      <c r="U23" s="519"/>
      <c r="V23" s="138"/>
      <c r="W23" s="37"/>
      <c r="X23" s="138"/>
      <c r="Y23" s="12"/>
      <c r="Z23" s="12"/>
      <c r="AA23" s="505" t="str">
        <f t="shared" ref="AA23:AA34" si="2">IF(AB23=0,"",IF(AE23="",MID(C23,FIND(", ",C23)+2,4),AE23))</f>
        <v>2015</v>
      </c>
      <c r="AB23" s="534">
        <f>IF(COUNTIF($C$1:C23,C23)=1,1,0)</f>
        <v>1</v>
      </c>
      <c r="AC23" s="535">
        <f t="shared" ref="AC23:AC34" si="3">IF(AND(F23="EQ-5D",AB23=1),COUNTA(K23:S23),"")</f>
        <v>3</v>
      </c>
      <c r="AD23" s="151" t="s">
        <v>545</v>
      </c>
      <c r="AE23" s="276"/>
      <c r="AF23" s="306"/>
      <c r="AG23" s="23" t="s">
        <v>17</v>
      </c>
      <c r="AI23" s="42"/>
      <c r="AJ23" s="41"/>
    </row>
    <row r="24" spans="1:38" ht="26.1" customHeight="1" thickBot="1" x14ac:dyDescent="0.25">
      <c r="B24" s="939" t="s">
        <v>335</v>
      </c>
      <c r="C24" s="90" t="s">
        <v>144</v>
      </c>
      <c r="D24" s="91" t="s">
        <v>164</v>
      </c>
      <c r="E24" s="929" t="str">
        <f t="shared" si="0"/>
        <v>Health Assessment Questionnaire (HAQ)</v>
      </c>
      <c r="F24" s="357" t="s">
        <v>19</v>
      </c>
      <c r="G24" s="357" t="s">
        <v>27</v>
      </c>
      <c r="H24" s="357" t="s">
        <v>9</v>
      </c>
      <c r="I24" s="33" t="s">
        <v>166</v>
      </c>
      <c r="J24" s="550" t="str">
        <f t="shared" si="1"/>
        <v>OLS</v>
      </c>
      <c r="K24" s="91" t="s">
        <v>31</v>
      </c>
      <c r="L24" s="91"/>
      <c r="M24" s="91"/>
      <c r="N24" s="115"/>
      <c r="O24" s="115"/>
      <c r="P24" s="115"/>
      <c r="Q24" s="115"/>
      <c r="R24" s="517"/>
      <c r="S24" s="115"/>
      <c r="T24" s="517"/>
      <c r="U24" s="122" t="s">
        <v>172</v>
      </c>
      <c r="V24" s="966" t="s">
        <v>172</v>
      </c>
      <c r="W24" s="939" t="s">
        <v>338</v>
      </c>
      <c r="X24" s="115"/>
      <c r="Y24" s="14"/>
      <c r="Z24" s="14"/>
      <c r="AA24" s="505" t="str">
        <f t="shared" si="2"/>
        <v>2010</v>
      </c>
      <c r="AB24" s="534">
        <f>IF(COUNTIF($C$1:C24,C24)=1,1,0)</f>
        <v>1</v>
      </c>
      <c r="AC24" s="535">
        <f t="shared" si="3"/>
        <v>1</v>
      </c>
      <c r="AF24" s="140"/>
      <c r="AG24" s="23" t="s">
        <v>14</v>
      </c>
    </row>
    <row r="25" spans="1:38" ht="12.95" customHeight="1" thickBot="1" x14ac:dyDescent="0.25">
      <c r="B25" s="940"/>
      <c r="C25" s="92" t="s">
        <v>144</v>
      </c>
      <c r="D25" s="93" t="s">
        <v>164</v>
      </c>
      <c r="E25" s="980"/>
      <c r="F25" s="355" t="s">
        <v>19</v>
      </c>
      <c r="G25" s="355" t="s">
        <v>165</v>
      </c>
      <c r="H25" s="355" t="s">
        <v>9</v>
      </c>
      <c r="I25" s="34" t="s">
        <v>167</v>
      </c>
      <c r="J25" s="551" t="str">
        <f t="shared" si="1"/>
        <v>OLS</v>
      </c>
      <c r="K25" s="93" t="s">
        <v>31</v>
      </c>
      <c r="L25" s="93"/>
      <c r="M25" s="93"/>
      <c r="N25" s="116"/>
      <c r="O25" s="116"/>
      <c r="P25" s="116"/>
      <c r="Q25" s="116"/>
      <c r="R25" s="518"/>
      <c r="S25" s="116"/>
      <c r="T25" s="518"/>
      <c r="U25" s="125" t="s">
        <v>172</v>
      </c>
      <c r="V25" s="967"/>
      <c r="W25" s="940"/>
      <c r="X25" s="116"/>
      <c r="Y25" s="15"/>
      <c r="Z25" s="15"/>
      <c r="AA25" s="505" t="str">
        <f t="shared" si="2"/>
        <v/>
      </c>
      <c r="AB25" s="534">
        <f>IF(COUNTIF($C$1:C25,C25)=1,1,0)</f>
        <v>0</v>
      </c>
      <c r="AC25" s="535" t="str">
        <f t="shared" si="3"/>
        <v/>
      </c>
      <c r="AF25" s="43"/>
      <c r="AG25" s="24" t="s">
        <v>83</v>
      </c>
    </row>
    <row r="26" spans="1:38" ht="26.1" customHeight="1" thickBot="1" x14ac:dyDescent="0.25">
      <c r="B26" s="940"/>
      <c r="C26" s="92" t="s">
        <v>144</v>
      </c>
      <c r="D26" s="93" t="s">
        <v>168</v>
      </c>
      <c r="E26" s="1030" t="str">
        <f>D26</f>
        <v>28-joint disease activity score (DAS 28) developed by European League Against Arthritis (EULAR)</v>
      </c>
      <c r="F26" s="355" t="s">
        <v>19</v>
      </c>
      <c r="G26" s="355" t="s">
        <v>27</v>
      </c>
      <c r="H26" s="355" t="s">
        <v>9</v>
      </c>
      <c r="I26" s="34" t="s">
        <v>166</v>
      </c>
      <c r="J26" s="551" t="str">
        <f t="shared" si="1"/>
        <v>OLS</v>
      </c>
      <c r="K26" s="93" t="s">
        <v>31</v>
      </c>
      <c r="L26" s="93"/>
      <c r="M26" s="93"/>
      <c r="N26" s="116"/>
      <c r="O26" s="116"/>
      <c r="P26" s="116"/>
      <c r="Q26" s="116"/>
      <c r="R26" s="518"/>
      <c r="S26" s="116"/>
      <c r="T26" s="518"/>
      <c r="U26" s="125" t="s">
        <v>172</v>
      </c>
      <c r="V26" s="1042"/>
      <c r="W26" s="1039"/>
      <c r="X26" s="116"/>
      <c r="Y26" s="15"/>
      <c r="Z26" s="15"/>
      <c r="AA26" s="505" t="str">
        <f t="shared" si="2"/>
        <v/>
      </c>
      <c r="AB26" s="534">
        <f>IF(COUNTIF($C$1:C26,C26)=1,1,0)</f>
        <v>0</v>
      </c>
      <c r="AC26" s="535" t="str">
        <f t="shared" si="3"/>
        <v/>
      </c>
      <c r="AF26" s="43"/>
      <c r="AG26" s="27" t="s">
        <v>5</v>
      </c>
    </row>
    <row r="27" spans="1:38" ht="26.1" customHeight="1" thickBot="1" x14ac:dyDescent="0.25">
      <c r="B27" s="940"/>
      <c r="C27" s="92" t="s">
        <v>144</v>
      </c>
      <c r="D27" s="93" t="s">
        <v>168</v>
      </c>
      <c r="E27" s="1030"/>
      <c r="F27" s="355" t="s">
        <v>19</v>
      </c>
      <c r="G27" s="355" t="s">
        <v>165</v>
      </c>
      <c r="H27" s="355" t="s">
        <v>9</v>
      </c>
      <c r="I27" s="34" t="s">
        <v>167</v>
      </c>
      <c r="J27" s="551" t="str">
        <f t="shared" si="1"/>
        <v>OLS</v>
      </c>
      <c r="K27" s="93" t="s">
        <v>31</v>
      </c>
      <c r="L27" s="93"/>
      <c r="M27" s="93"/>
      <c r="N27" s="116"/>
      <c r="O27" s="116"/>
      <c r="P27" s="116"/>
      <c r="Q27" s="116"/>
      <c r="R27" s="518"/>
      <c r="S27" s="116"/>
      <c r="T27" s="518"/>
      <c r="U27" s="125"/>
      <c r="V27" s="136"/>
      <c r="W27" s="329"/>
      <c r="X27" s="116"/>
      <c r="Y27" s="15"/>
      <c r="Z27" s="15"/>
      <c r="AA27" s="505" t="str">
        <f t="shared" si="2"/>
        <v/>
      </c>
      <c r="AB27" s="534">
        <f>IF(COUNTIF($C$1:C27,C27)=1,1,0)</f>
        <v>0</v>
      </c>
      <c r="AC27" s="535" t="str">
        <f t="shared" si="3"/>
        <v/>
      </c>
      <c r="AG27" s="26"/>
    </row>
    <row r="28" spans="1:38" ht="26.1" customHeight="1" thickBot="1" x14ac:dyDescent="0.25">
      <c r="B28" s="940"/>
      <c r="C28" s="92" t="s">
        <v>144</v>
      </c>
      <c r="D28" s="93" t="s">
        <v>164</v>
      </c>
      <c r="E28" s="1030" t="str">
        <f>D28</f>
        <v>Health Assessment Questionnaire (HAQ)</v>
      </c>
      <c r="F28" s="355" t="s">
        <v>20</v>
      </c>
      <c r="G28" s="355" t="s">
        <v>27</v>
      </c>
      <c r="H28" s="355" t="s">
        <v>9</v>
      </c>
      <c r="I28" s="34" t="s">
        <v>166</v>
      </c>
      <c r="J28" s="551" t="str">
        <f t="shared" si="1"/>
        <v>OLS</v>
      </c>
      <c r="K28" s="93" t="s">
        <v>31</v>
      </c>
      <c r="L28" s="93"/>
      <c r="M28" s="93"/>
      <c r="N28" s="116"/>
      <c r="O28" s="116"/>
      <c r="P28" s="116"/>
      <c r="Q28" s="116"/>
      <c r="R28" s="518"/>
      <c r="S28" s="116"/>
      <c r="T28" s="518"/>
      <c r="U28" s="125" t="s">
        <v>172</v>
      </c>
      <c r="V28" s="1043" t="s">
        <v>172</v>
      </c>
      <c r="W28" s="1049" t="s">
        <v>338</v>
      </c>
      <c r="X28" s="116"/>
      <c r="Y28" s="15"/>
      <c r="Z28" s="15"/>
      <c r="AA28" s="505" t="str">
        <f t="shared" si="2"/>
        <v/>
      </c>
      <c r="AB28" s="534">
        <f>IF(COUNTIF($C$1:C28,C28)=1,1,0)</f>
        <v>0</v>
      </c>
      <c r="AC28" s="535" t="str">
        <f t="shared" si="3"/>
        <v/>
      </c>
      <c r="AG28" s="26"/>
    </row>
    <row r="29" spans="1:38" ht="12.75" customHeight="1" thickBot="1" x14ac:dyDescent="0.25">
      <c r="B29" s="940"/>
      <c r="C29" s="92" t="s">
        <v>144</v>
      </c>
      <c r="D29" s="93" t="s">
        <v>164</v>
      </c>
      <c r="E29" s="1030"/>
      <c r="F29" s="355" t="s">
        <v>20</v>
      </c>
      <c r="G29" s="355" t="s">
        <v>165</v>
      </c>
      <c r="H29" s="355" t="s">
        <v>9</v>
      </c>
      <c r="I29" s="34" t="s">
        <v>167</v>
      </c>
      <c r="J29" s="551" t="str">
        <f t="shared" si="1"/>
        <v>OLS</v>
      </c>
      <c r="K29" s="93" t="s">
        <v>31</v>
      </c>
      <c r="L29" s="93"/>
      <c r="M29" s="93"/>
      <c r="N29" s="116"/>
      <c r="O29" s="116"/>
      <c r="P29" s="116"/>
      <c r="Q29" s="116"/>
      <c r="R29" s="518"/>
      <c r="S29" s="116"/>
      <c r="T29" s="518"/>
      <c r="U29" s="125" t="s">
        <v>172</v>
      </c>
      <c r="V29" s="967"/>
      <c r="W29" s="940"/>
      <c r="X29" s="116"/>
      <c r="Y29" s="15"/>
      <c r="Z29" s="15"/>
      <c r="AA29" s="505" t="str">
        <f t="shared" si="2"/>
        <v/>
      </c>
      <c r="AB29" s="534">
        <f>IF(COUNTIF($C$1:C29,C29)=1,1,0)</f>
        <v>0</v>
      </c>
      <c r="AC29" s="535" t="str">
        <f t="shared" si="3"/>
        <v/>
      </c>
      <c r="AG29" s="26"/>
    </row>
    <row r="30" spans="1:38" ht="26.1" customHeight="1" thickBot="1" x14ac:dyDescent="0.25">
      <c r="B30" s="940"/>
      <c r="C30" s="92" t="s">
        <v>144</v>
      </c>
      <c r="D30" s="93" t="s">
        <v>168</v>
      </c>
      <c r="E30" s="980" t="str">
        <f>D30</f>
        <v>28-joint disease activity score (DAS 28) developed by European League Against Arthritis (EULAR)</v>
      </c>
      <c r="F30" s="355" t="s">
        <v>20</v>
      </c>
      <c r="G30" s="355" t="s">
        <v>27</v>
      </c>
      <c r="H30" s="355" t="s">
        <v>9</v>
      </c>
      <c r="I30" s="34" t="s">
        <v>166</v>
      </c>
      <c r="J30" s="551" t="str">
        <f t="shared" si="1"/>
        <v>OLS</v>
      </c>
      <c r="K30" s="93" t="s">
        <v>31</v>
      </c>
      <c r="L30" s="93"/>
      <c r="M30" s="93"/>
      <c r="N30" s="116"/>
      <c r="O30" s="116"/>
      <c r="P30" s="116"/>
      <c r="Q30" s="116"/>
      <c r="R30" s="518"/>
      <c r="S30" s="116"/>
      <c r="T30" s="518"/>
      <c r="U30" s="125" t="s">
        <v>172</v>
      </c>
      <c r="V30" s="1042"/>
      <c r="W30" s="1039"/>
      <c r="X30" s="116"/>
      <c r="Y30" s="15"/>
      <c r="Z30" s="15"/>
      <c r="AA30" s="505" t="str">
        <f t="shared" si="2"/>
        <v/>
      </c>
      <c r="AB30" s="534">
        <f>IF(COUNTIF($C$1:C30,C30)=1,1,0)</f>
        <v>0</v>
      </c>
      <c r="AC30" s="535" t="str">
        <f t="shared" si="3"/>
        <v/>
      </c>
      <c r="AG30" s="26"/>
    </row>
    <row r="31" spans="1:38" ht="26.1" customHeight="1" thickBot="1" x14ac:dyDescent="0.25">
      <c r="B31" s="958"/>
      <c r="C31" s="245" t="s">
        <v>144</v>
      </c>
      <c r="D31" s="339" t="s">
        <v>168</v>
      </c>
      <c r="E31" s="930"/>
      <c r="F31" s="318" t="s">
        <v>20</v>
      </c>
      <c r="G31" s="318" t="s">
        <v>165</v>
      </c>
      <c r="H31" s="318" t="s">
        <v>9</v>
      </c>
      <c r="I31" s="267" t="s">
        <v>167</v>
      </c>
      <c r="J31" s="545" t="str">
        <f t="shared" si="1"/>
        <v>OLS</v>
      </c>
      <c r="K31" s="339" t="s">
        <v>31</v>
      </c>
      <c r="L31" s="339"/>
      <c r="M31" s="339"/>
      <c r="N31" s="336"/>
      <c r="O31" s="336"/>
      <c r="P31" s="336"/>
      <c r="Q31" s="336"/>
      <c r="R31" s="760"/>
      <c r="S31" s="336"/>
      <c r="T31" s="840"/>
      <c r="U31" s="846"/>
      <c r="V31" s="352"/>
      <c r="W31" s="327"/>
      <c r="X31" s="336"/>
      <c r="Y31" s="13"/>
      <c r="Z31" s="13"/>
      <c r="AA31" s="505" t="str">
        <f t="shared" si="2"/>
        <v/>
      </c>
      <c r="AB31" s="534">
        <f>IF(COUNTIF($C$1:C31,C31)=1,1,0)</f>
        <v>0</v>
      </c>
      <c r="AC31" s="535" t="str">
        <f t="shared" si="3"/>
        <v/>
      </c>
      <c r="AG31" s="26"/>
    </row>
    <row r="32" spans="1:38" ht="26.1" customHeight="1" thickBot="1" x14ac:dyDescent="0.25">
      <c r="A32" s="49"/>
      <c r="B32" s="939" t="s">
        <v>336</v>
      </c>
      <c r="C32" s="90" t="s">
        <v>169</v>
      </c>
      <c r="D32" s="91" t="s">
        <v>164</v>
      </c>
      <c r="E32" s="929" t="str">
        <f>D32</f>
        <v>Health Assessment Questionnaire (HAQ)</v>
      </c>
      <c r="F32" s="357" t="s">
        <v>19</v>
      </c>
      <c r="G32" s="357" t="s">
        <v>27</v>
      </c>
      <c r="H32" s="357" t="s">
        <v>9</v>
      </c>
      <c r="I32" s="33" t="s">
        <v>166</v>
      </c>
      <c r="J32" s="550" t="str">
        <f t="shared" si="1"/>
        <v>OLS</v>
      </c>
      <c r="K32" s="91" t="s">
        <v>31</v>
      </c>
      <c r="L32" s="91"/>
      <c r="M32" s="91"/>
      <c r="N32" s="115"/>
      <c r="O32" s="115"/>
      <c r="P32" s="115"/>
      <c r="Q32" s="115"/>
      <c r="R32" s="517"/>
      <c r="S32" s="115"/>
      <c r="T32" s="517"/>
      <c r="U32" s="966" t="s">
        <v>179</v>
      </c>
      <c r="V32" s="966" t="s">
        <v>179</v>
      </c>
      <c r="W32" s="939" t="s">
        <v>339</v>
      </c>
      <c r="X32" s="115"/>
      <c r="Y32" s="14"/>
      <c r="Z32" s="14"/>
      <c r="AA32" s="505" t="str">
        <f t="shared" si="2"/>
        <v>2011</v>
      </c>
      <c r="AB32" s="534">
        <f>IF(COUNTIF($C$1:C32,C32)=1,1,0)</f>
        <v>1</v>
      </c>
      <c r="AC32" s="535">
        <f t="shared" si="3"/>
        <v>1</v>
      </c>
      <c r="AE32" s="277"/>
      <c r="AF32" s="139"/>
      <c r="AG32" s="170"/>
      <c r="AH32" s="16"/>
      <c r="AI32" s="16"/>
      <c r="AJ32" s="16"/>
      <c r="AK32" s="170"/>
      <c r="AL32" s="170"/>
    </row>
    <row r="33" spans="1:38" ht="12.95" customHeight="1" thickBot="1" x14ac:dyDescent="0.25">
      <c r="A33" s="49"/>
      <c r="B33" s="940"/>
      <c r="C33" s="92" t="s">
        <v>169</v>
      </c>
      <c r="D33" s="93" t="s">
        <v>164</v>
      </c>
      <c r="E33" s="980"/>
      <c r="F33" s="355" t="s">
        <v>19</v>
      </c>
      <c r="G33" s="355" t="s">
        <v>165</v>
      </c>
      <c r="H33" s="355" t="s">
        <v>9</v>
      </c>
      <c r="I33" s="34" t="s">
        <v>167</v>
      </c>
      <c r="J33" s="551" t="str">
        <f t="shared" si="1"/>
        <v>OLS</v>
      </c>
      <c r="K33" s="91" t="s">
        <v>31</v>
      </c>
      <c r="L33" s="93"/>
      <c r="M33" s="93"/>
      <c r="N33" s="116"/>
      <c r="O33" s="116"/>
      <c r="P33" s="116"/>
      <c r="Q33" s="116"/>
      <c r="R33" s="518"/>
      <c r="S33" s="116"/>
      <c r="T33" s="518"/>
      <c r="U33" s="967"/>
      <c r="V33" s="967"/>
      <c r="W33" s="940"/>
      <c r="X33" s="116"/>
      <c r="Y33" s="15"/>
      <c r="Z33" s="15"/>
      <c r="AA33" s="505" t="str">
        <f t="shared" si="2"/>
        <v/>
      </c>
      <c r="AB33" s="534">
        <f>IF(COUNTIF($C$1:C33,C33)=1,1,0)</f>
        <v>0</v>
      </c>
      <c r="AC33" s="535" t="str">
        <f t="shared" si="3"/>
        <v/>
      </c>
      <c r="AE33" s="278"/>
      <c r="AF33" s="141"/>
      <c r="AG33" s="171"/>
      <c r="AH33" s="17"/>
      <c r="AI33" s="17"/>
      <c r="AJ33" s="17"/>
      <c r="AK33" s="171"/>
      <c r="AL33" s="171"/>
    </row>
    <row r="34" spans="1:38" ht="51.95" customHeight="1" thickBot="1" x14ac:dyDescent="0.25">
      <c r="A34" s="49"/>
      <c r="B34" s="958"/>
      <c r="C34" s="245" t="s">
        <v>169</v>
      </c>
      <c r="D34" s="339" t="s">
        <v>168</v>
      </c>
      <c r="E34" s="358" t="str">
        <f t="shared" ref="E34:E39" si="4">D34</f>
        <v>28-joint disease activity score (DAS 28) developed by European League Against Arthritis (EULAR)</v>
      </c>
      <c r="F34" s="318" t="s">
        <v>19</v>
      </c>
      <c r="G34" s="318" t="s">
        <v>27</v>
      </c>
      <c r="H34" s="318" t="s">
        <v>9</v>
      </c>
      <c r="I34" s="267" t="s">
        <v>166</v>
      </c>
      <c r="J34" s="545" t="str">
        <f t="shared" si="1"/>
        <v>OLS</v>
      </c>
      <c r="K34" s="91" t="s">
        <v>31</v>
      </c>
      <c r="L34" s="339"/>
      <c r="M34" s="339"/>
      <c r="N34" s="336"/>
      <c r="O34" s="336"/>
      <c r="P34" s="336"/>
      <c r="Q34" s="336"/>
      <c r="R34" s="760"/>
      <c r="S34" s="336"/>
      <c r="T34" s="840"/>
      <c r="U34" s="968"/>
      <c r="V34" s="968"/>
      <c r="W34" s="958"/>
      <c r="X34" s="336"/>
      <c r="Y34" s="13"/>
      <c r="Z34" s="13"/>
      <c r="AA34" s="505" t="str">
        <f t="shared" si="2"/>
        <v/>
      </c>
      <c r="AB34" s="534">
        <f>IF(COUNTIF($C$1:C34,C34)=1,1,0)</f>
        <v>0</v>
      </c>
      <c r="AC34" s="535" t="str">
        <f t="shared" si="3"/>
        <v/>
      </c>
      <c r="AG34" s="2"/>
    </row>
    <row r="35" spans="1:38" ht="51.95" customHeight="1" thickBot="1" x14ac:dyDescent="0.25">
      <c r="A35" s="564"/>
      <c r="B35" s="709" t="s">
        <v>1218</v>
      </c>
      <c r="C35" s="245" t="s">
        <v>1083</v>
      </c>
      <c r="D35" s="719" t="s">
        <v>1219</v>
      </c>
      <c r="E35" s="721" t="str">
        <f t="shared" si="4"/>
        <v>Patient-Reported Outcomes Measurement Information System (PROMIS-29)</v>
      </c>
      <c r="F35" s="721" t="s">
        <v>80</v>
      </c>
      <c r="G35" s="728" t="s">
        <v>22</v>
      </c>
      <c r="H35" s="728" t="s">
        <v>22</v>
      </c>
      <c r="I35" s="267">
        <v>3013</v>
      </c>
      <c r="J35" s="9" t="str">
        <f t="shared" si="1"/>
        <v>OLS; GLM; CLAD; Tobit; response mapping; betamix; ALDVMM</v>
      </c>
      <c r="K35" s="726" t="s">
        <v>31</v>
      </c>
      <c r="L35" s="537" t="s">
        <v>45</v>
      </c>
      <c r="M35" s="719"/>
      <c r="N35" s="715"/>
      <c r="O35" s="620" t="s">
        <v>59</v>
      </c>
      <c r="P35" s="620" t="s">
        <v>88</v>
      </c>
      <c r="Q35" s="620" t="s">
        <v>46</v>
      </c>
      <c r="R35" s="620"/>
      <c r="S35" s="620" t="s">
        <v>1220</v>
      </c>
      <c r="T35" s="840"/>
      <c r="U35" s="837"/>
      <c r="V35" s="737"/>
      <c r="W35" s="32"/>
      <c r="X35" s="715"/>
      <c r="Y35" s="13"/>
      <c r="Z35" s="13"/>
      <c r="AA35" s="505"/>
      <c r="AB35" s="534"/>
      <c r="AC35" s="535"/>
      <c r="AD35" s="526" t="s">
        <v>1175</v>
      </c>
      <c r="AG35" s="2"/>
    </row>
    <row r="36" spans="1:38" ht="185.25" customHeight="1" thickBot="1" x14ac:dyDescent="0.25">
      <c r="A36" s="564"/>
      <c r="B36" s="709" t="s">
        <v>1217</v>
      </c>
      <c r="C36" s="245" t="s">
        <v>1216</v>
      </c>
      <c r="D36" s="537" t="s">
        <v>1221</v>
      </c>
      <c r="E36" s="721" t="str">
        <f t="shared" si="4"/>
        <v>Patient-Reported Outcomes Measurement Information System Global Health 10 (PROMIS-GH10)</v>
      </c>
      <c r="F36" s="721" t="s">
        <v>80</v>
      </c>
      <c r="G36" s="728" t="s">
        <v>22</v>
      </c>
      <c r="H36" s="728" t="s">
        <v>22</v>
      </c>
      <c r="I36" s="267">
        <v>2015</v>
      </c>
      <c r="J36" s="739" t="str">
        <f t="shared" si="1"/>
        <v>OLS; GLM; CLAD; Tobit; response mapping; median regression; Betamix; ALDVMM; classification and regression trees analysis (CART); random forest and bagging (bagged CART); neural networks; least absolute shrinkage and selection operator (LASSO)</v>
      </c>
      <c r="K36" s="726" t="s">
        <v>31</v>
      </c>
      <c r="L36" s="537" t="s">
        <v>45</v>
      </c>
      <c r="M36" s="719"/>
      <c r="N36" s="715"/>
      <c r="O36" s="620" t="s">
        <v>59</v>
      </c>
      <c r="P36" s="620" t="s">
        <v>88</v>
      </c>
      <c r="Q36" s="620" t="s">
        <v>46</v>
      </c>
      <c r="R36" s="620"/>
      <c r="S36" s="620" t="s">
        <v>1222</v>
      </c>
      <c r="T36" s="840"/>
      <c r="U36" s="837"/>
      <c r="V36" s="737"/>
      <c r="W36" s="32"/>
      <c r="X36" s="715"/>
      <c r="Y36" s="13"/>
      <c r="Z36" s="13"/>
      <c r="AA36" s="505"/>
      <c r="AB36" s="534"/>
      <c r="AC36" s="535"/>
      <c r="AD36" s="526" t="s">
        <v>1175</v>
      </c>
      <c r="AG36" s="2"/>
    </row>
    <row r="37" spans="1:38" ht="65.25" customHeight="1" thickBot="1" x14ac:dyDescent="0.25">
      <c r="A37" s="564"/>
      <c r="B37" s="709" t="s">
        <v>1223</v>
      </c>
      <c r="C37" s="245" t="s">
        <v>1084</v>
      </c>
      <c r="D37" s="537" t="s">
        <v>1224</v>
      </c>
      <c r="E37" s="728" t="str">
        <f t="shared" si="4"/>
        <v>Migraine-Specific Questionnaire (MSQ)</v>
      </c>
      <c r="F37" s="728" t="s">
        <v>80</v>
      </c>
      <c r="G37" s="728" t="s">
        <v>72</v>
      </c>
      <c r="H37" s="728" t="s">
        <v>5</v>
      </c>
      <c r="I37" s="267">
        <v>232</v>
      </c>
      <c r="J37" s="9" t="str">
        <f t="shared" si="1"/>
        <v>OLS</v>
      </c>
      <c r="K37" s="726" t="s">
        <v>31</v>
      </c>
      <c r="L37" s="537"/>
      <c r="M37" s="719"/>
      <c r="N37" s="715"/>
      <c r="O37" s="620"/>
      <c r="P37" s="620"/>
      <c r="Q37" s="620"/>
      <c r="R37" s="620"/>
      <c r="S37" s="620"/>
      <c r="T37" s="840"/>
      <c r="U37" s="837"/>
      <c r="V37" s="737"/>
      <c r="W37" s="32"/>
      <c r="X37" s="715"/>
      <c r="Y37" s="13"/>
      <c r="Z37" s="13"/>
      <c r="AA37" s="505"/>
      <c r="AB37" s="534"/>
      <c r="AC37" s="535"/>
      <c r="AD37" s="526" t="s">
        <v>1175</v>
      </c>
      <c r="AG37" s="2"/>
    </row>
    <row r="38" spans="1:38" ht="51.95" customHeight="1" thickBot="1" x14ac:dyDescent="0.25">
      <c r="A38" s="49"/>
      <c r="B38" s="216" t="s">
        <v>889</v>
      </c>
      <c r="C38" s="94" t="s">
        <v>828</v>
      </c>
      <c r="D38" s="514" t="s">
        <v>234</v>
      </c>
      <c r="E38" s="29" t="str">
        <f t="shared" si="4"/>
        <v>Dermatology Life Quality Index (DLQI)</v>
      </c>
      <c r="F38" s="506" t="s">
        <v>19</v>
      </c>
      <c r="G38" s="506" t="s">
        <v>890</v>
      </c>
      <c r="H38" s="29" t="s">
        <v>13</v>
      </c>
      <c r="I38" s="30">
        <v>3542</v>
      </c>
      <c r="J38" s="9" t="str">
        <f t="shared" si="1"/>
        <v>response mapping</v>
      </c>
      <c r="K38" s="337"/>
      <c r="L38" s="339"/>
      <c r="M38" s="339"/>
      <c r="N38" s="336"/>
      <c r="O38" s="336"/>
      <c r="P38" s="336"/>
      <c r="Q38" s="121" t="s">
        <v>46</v>
      </c>
      <c r="R38" s="521"/>
      <c r="S38" s="336"/>
      <c r="T38" s="840"/>
      <c r="U38" s="837"/>
      <c r="V38" s="342"/>
      <c r="W38" s="326"/>
      <c r="X38" s="336"/>
      <c r="Y38" s="13"/>
      <c r="Z38" s="13"/>
      <c r="AA38" s="505" t="str">
        <f>IF(AB38=0,"",IF(AE38="",MID(C38,FIND(", ",C38)+2,4),AE38))</f>
        <v>2017</v>
      </c>
      <c r="AB38" s="534">
        <f>IF(COUNTIF($C$1:C38,C38)=1,1,0)</f>
        <v>1</v>
      </c>
      <c r="AC38" s="535">
        <f>IF(AND(F38="EQ-5D",AB38=1),COUNTA(K38:S38),"")</f>
        <v>1</v>
      </c>
      <c r="AD38" s="385" t="s">
        <v>848</v>
      </c>
      <c r="AG38" s="2"/>
    </row>
    <row r="39" spans="1:38" ht="26.1" customHeight="1" thickBot="1" x14ac:dyDescent="0.25">
      <c r="A39" s="49"/>
      <c r="B39" s="943" t="s">
        <v>1043</v>
      </c>
      <c r="C39" s="177" t="s">
        <v>807</v>
      </c>
      <c r="D39" s="255" t="s">
        <v>651</v>
      </c>
      <c r="E39" s="593" t="str">
        <f t="shared" si="4"/>
        <v>EORTC QLQ-C30</v>
      </c>
      <c r="F39" s="230" t="s">
        <v>80</v>
      </c>
      <c r="G39" s="230" t="s">
        <v>1044</v>
      </c>
      <c r="H39" s="47" t="s">
        <v>3</v>
      </c>
      <c r="I39" s="189">
        <v>252</v>
      </c>
      <c r="J39" s="931" t="str">
        <f t="shared" si="1"/>
        <v>OLS; CLAD; Tobit</v>
      </c>
      <c r="K39" s="511" t="s">
        <v>31</v>
      </c>
      <c r="L39" s="111"/>
      <c r="M39" s="111"/>
      <c r="N39" s="135"/>
      <c r="O39" s="256" t="s">
        <v>59</v>
      </c>
      <c r="P39" s="256" t="s">
        <v>88</v>
      </c>
      <c r="Q39" s="605"/>
      <c r="R39" s="605"/>
      <c r="S39" s="135"/>
      <c r="T39" s="135"/>
      <c r="U39" s="847"/>
      <c r="V39" s="591"/>
      <c r="W39" s="929"/>
      <c r="X39" s="580"/>
      <c r="Y39" s="13"/>
      <c r="Z39" s="13"/>
      <c r="AA39" s="505"/>
      <c r="AB39" s="534"/>
      <c r="AC39" s="535"/>
      <c r="AD39" s="526" t="s">
        <v>1029</v>
      </c>
      <c r="AG39" s="2"/>
    </row>
    <row r="40" spans="1:38" ht="26.1" customHeight="1" thickBot="1" x14ac:dyDescent="0.25">
      <c r="A40" s="49"/>
      <c r="B40" s="944"/>
      <c r="C40" s="245" t="s">
        <v>807</v>
      </c>
      <c r="D40" s="537" t="s">
        <v>651</v>
      </c>
      <c r="E40" s="481" t="s">
        <v>651</v>
      </c>
      <c r="F40" s="481" t="s">
        <v>20</v>
      </c>
      <c r="G40" s="481" t="s">
        <v>1044</v>
      </c>
      <c r="H40" s="573" t="s">
        <v>3</v>
      </c>
      <c r="I40" s="46">
        <v>252</v>
      </c>
      <c r="J40" s="932"/>
      <c r="K40" s="587" t="s">
        <v>31</v>
      </c>
      <c r="L40" s="588"/>
      <c r="M40" s="588"/>
      <c r="N40" s="580"/>
      <c r="O40" s="580" t="s">
        <v>59</v>
      </c>
      <c r="P40" s="580" t="s">
        <v>88</v>
      </c>
      <c r="Q40" s="521"/>
      <c r="R40" s="521"/>
      <c r="S40" s="580"/>
      <c r="T40" s="840"/>
      <c r="U40" s="837"/>
      <c r="V40" s="590"/>
      <c r="W40" s="930"/>
      <c r="X40" s="580"/>
      <c r="Y40" s="13"/>
      <c r="Z40" s="13"/>
      <c r="AA40" s="505"/>
      <c r="AB40" s="534"/>
      <c r="AC40" s="535"/>
      <c r="AD40" s="526" t="s">
        <v>1029</v>
      </c>
      <c r="AG40" s="2"/>
    </row>
    <row r="41" spans="1:38" ht="12.95" customHeight="1" thickBot="1" x14ac:dyDescent="0.25">
      <c r="A41" s="49"/>
      <c r="B41" s="939" t="s">
        <v>623</v>
      </c>
      <c r="C41" s="245" t="s">
        <v>541</v>
      </c>
      <c r="D41" s="339" t="s">
        <v>624</v>
      </c>
      <c r="E41" s="929" t="str">
        <f>D41</f>
        <v>General health, acute sickness and demographic variables</v>
      </c>
      <c r="F41" s="331" t="s">
        <v>19</v>
      </c>
      <c r="G41" s="331" t="s">
        <v>628</v>
      </c>
      <c r="H41" s="331" t="s">
        <v>9</v>
      </c>
      <c r="I41" s="62">
        <v>11290</v>
      </c>
      <c r="J41" s="931" t="str">
        <f>CONCATENATE(IF(K41="","",CONCATENATE(K41,IF(COUNTA(K41:S41)=COUNTA(K41),"","; "))),IF(L41="","",CONCATENATE(L41,IF(COUNTA(K41:S41)=COUNTA(K41:L41),"","; "))),IF(M41="","",CONCATENATE(M41,IF(COUNTA(K41:S41)=COUNTA(K41:M41),"","; "))),IF(N41="","",CONCATENATE(N41,IF(COUNTA(K41:S41)=COUNTA(K41:N41),"","; "))),IF(O41="","",CONCATENATE(O41,IF(COUNTA(K41:S41)=COUNTA(K41:O41),"","; "))),IF(P41="","",CONCATENATE(P41,IF(COUNTA(K41:S41)=COUNTA(K41:P41),"","; "))),IF(Q41="","",CONCATENATE(Q41,IF(COUNTA(K41:S41)=COUNTA(K41:Q41),"","; "))),IF(S41="","",S41))</f>
        <v>OLS; response mapping</v>
      </c>
      <c r="K41" s="296" t="s">
        <v>31</v>
      </c>
      <c r="L41" s="339"/>
      <c r="M41" s="339"/>
      <c r="N41" s="336"/>
      <c r="O41" s="336"/>
      <c r="P41" s="336"/>
      <c r="Q41" s="121" t="s">
        <v>46</v>
      </c>
      <c r="R41" s="521"/>
      <c r="S41" s="336"/>
      <c r="T41" s="840"/>
      <c r="U41" s="837"/>
      <c r="V41" s="342"/>
      <c r="W41" s="939" t="s">
        <v>629</v>
      </c>
      <c r="X41" s="336"/>
      <c r="Y41" s="13"/>
      <c r="Z41" s="13"/>
      <c r="AA41" s="505" t="str">
        <f t="shared" ref="AA41:AA48" si="5">IF(AB41=0,"",IF(AE41="",MID(C41,FIND(", ",C41)+2,4),AE41))</f>
        <v>2014</v>
      </c>
      <c r="AB41" s="534">
        <f>IF(COUNTIF($C$1:C41,C41)=1,1,0)</f>
        <v>1</v>
      </c>
      <c r="AC41" s="535">
        <f t="shared" ref="AC41:AC48" si="6">IF(AND(F41="EQ-5D",AB41=1),COUNTA(K41:S41),"")</f>
        <v>2</v>
      </c>
      <c r="AD41" s="147" t="s">
        <v>545</v>
      </c>
      <c r="AE41" s="279"/>
      <c r="AG41" s="2"/>
    </row>
    <row r="42" spans="1:38" ht="12.95" customHeight="1" thickBot="1" x14ac:dyDescent="0.25">
      <c r="A42" s="49"/>
      <c r="B42" s="940"/>
      <c r="C42" s="245" t="s">
        <v>541</v>
      </c>
      <c r="D42" s="339" t="s">
        <v>624</v>
      </c>
      <c r="E42" s="980"/>
      <c r="F42" s="332" t="s">
        <v>19</v>
      </c>
      <c r="G42" s="169" t="s">
        <v>625</v>
      </c>
      <c r="H42" s="47" t="s">
        <v>410</v>
      </c>
      <c r="I42" s="178">
        <v>4513</v>
      </c>
      <c r="J42" s="990"/>
      <c r="K42" s="296" t="s">
        <v>31</v>
      </c>
      <c r="L42" s="339"/>
      <c r="M42" s="339"/>
      <c r="N42" s="336"/>
      <c r="O42" s="336"/>
      <c r="P42" s="336"/>
      <c r="Q42" s="121" t="s">
        <v>46</v>
      </c>
      <c r="R42" s="521"/>
      <c r="S42" s="336"/>
      <c r="T42" s="840"/>
      <c r="U42" s="837"/>
      <c r="V42" s="342"/>
      <c r="W42" s="940"/>
      <c r="X42" s="336"/>
      <c r="Y42" s="13"/>
      <c r="Z42" s="13"/>
      <c r="AA42" s="505" t="str">
        <f t="shared" si="5"/>
        <v/>
      </c>
      <c r="AB42" s="534">
        <f>IF(COUNTIF($C$1:C42,C42)=1,1,0)</f>
        <v>0</v>
      </c>
      <c r="AC42" s="535" t="str">
        <f t="shared" si="6"/>
        <v/>
      </c>
      <c r="AD42" s="147" t="s">
        <v>545</v>
      </c>
      <c r="AE42" s="279"/>
      <c r="AG42" s="2"/>
    </row>
    <row r="43" spans="1:38" ht="12.95" customHeight="1" thickBot="1" x14ac:dyDescent="0.25">
      <c r="A43" s="49"/>
      <c r="B43" s="940"/>
      <c r="C43" s="245" t="s">
        <v>541</v>
      </c>
      <c r="D43" s="339" t="s">
        <v>624</v>
      </c>
      <c r="E43" s="980"/>
      <c r="F43" s="332" t="s">
        <v>19</v>
      </c>
      <c r="G43" s="332" t="s">
        <v>627</v>
      </c>
      <c r="H43" s="355" t="s">
        <v>12</v>
      </c>
      <c r="I43" s="63">
        <v>5110</v>
      </c>
      <c r="J43" s="990"/>
      <c r="K43" s="296" t="s">
        <v>31</v>
      </c>
      <c r="L43" s="339"/>
      <c r="M43" s="339"/>
      <c r="N43" s="336"/>
      <c r="O43" s="336"/>
      <c r="P43" s="336"/>
      <c r="Q43" s="121" t="s">
        <v>46</v>
      </c>
      <c r="R43" s="521"/>
      <c r="S43" s="336"/>
      <c r="T43" s="840"/>
      <c r="U43" s="837"/>
      <c r="V43" s="342"/>
      <c r="W43" s="940"/>
      <c r="X43" s="336"/>
      <c r="Y43" s="13"/>
      <c r="Z43" s="13"/>
      <c r="AA43" s="505" t="str">
        <f t="shared" si="5"/>
        <v/>
      </c>
      <c r="AB43" s="534">
        <f>IF(COUNTIF($C$1:C43,C43)=1,1,0)</f>
        <v>0</v>
      </c>
      <c r="AC43" s="535" t="str">
        <f t="shared" si="6"/>
        <v/>
      </c>
      <c r="AD43" s="147" t="s">
        <v>545</v>
      </c>
      <c r="AE43" s="279"/>
      <c r="AG43" s="2"/>
    </row>
    <row r="44" spans="1:38" ht="12.95" customHeight="1" thickBot="1" x14ac:dyDescent="0.25">
      <c r="A44" s="49"/>
      <c r="B44" s="940"/>
      <c r="C44" s="245" t="s">
        <v>541</v>
      </c>
      <c r="D44" s="339" t="s">
        <v>624</v>
      </c>
      <c r="E44" s="980"/>
      <c r="F44" s="332" t="s">
        <v>19</v>
      </c>
      <c r="G44" s="169" t="s">
        <v>151</v>
      </c>
      <c r="H44" s="47" t="s">
        <v>4</v>
      </c>
      <c r="I44" s="178">
        <v>7998</v>
      </c>
      <c r="J44" s="990"/>
      <c r="K44" s="296" t="s">
        <v>31</v>
      </c>
      <c r="L44" s="339"/>
      <c r="M44" s="339"/>
      <c r="N44" s="336"/>
      <c r="O44" s="336"/>
      <c r="P44" s="336"/>
      <c r="Q44" s="121" t="s">
        <v>46</v>
      </c>
      <c r="R44" s="521"/>
      <c r="S44" s="336"/>
      <c r="T44" s="840"/>
      <c r="U44" s="837"/>
      <c r="V44" s="342"/>
      <c r="W44" s="940"/>
      <c r="X44" s="336"/>
      <c r="Y44" s="13"/>
      <c r="Z44" s="13"/>
      <c r="AA44" s="505" t="str">
        <f t="shared" si="5"/>
        <v/>
      </c>
      <c r="AB44" s="534">
        <f>IF(COUNTIF($C$1:C44,C44)=1,1,0)</f>
        <v>0</v>
      </c>
      <c r="AC44" s="535" t="str">
        <f t="shared" si="6"/>
        <v/>
      </c>
      <c r="AD44" s="147" t="s">
        <v>545</v>
      </c>
      <c r="AE44" s="279"/>
      <c r="AG44" s="2"/>
    </row>
    <row r="45" spans="1:38" ht="12.95" customHeight="1" thickBot="1" x14ac:dyDescent="0.25">
      <c r="A45" s="49"/>
      <c r="B45" s="940"/>
      <c r="C45" s="245" t="s">
        <v>541</v>
      </c>
      <c r="D45" s="339" t="s">
        <v>624</v>
      </c>
      <c r="E45" s="980"/>
      <c r="F45" s="333" t="s">
        <v>19</v>
      </c>
      <c r="G45" s="324" t="s">
        <v>626</v>
      </c>
      <c r="H45" s="318" t="s">
        <v>8</v>
      </c>
      <c r="I45" s="268">
        <v>1901</v>
      </c>
      <c r="J45" s="932"/>
      <c r="K45" s="296" t="s">
        <v>31</v>
      </c>
      <c r="L45" s="339"/>
      <c r="M45" s="339"/>
      <c r="N45" s="336"/>
      <c r="O45" s="336"/>
      <c r="P45" s="336"/>
      <c r="Q45" s="121" t="s">
        <v>46</v>
      </c>
      <c r="R45" s="521"/>
      <c r="S45" s="336"/>
      <c r="T45" s="840"/>
      <c r="U45" s="837"/>
      <c r="V45" s="342"/>
      <c r="W45" s="958"/>
      <c r="X45" s="336"/>
      <c r="Y45" s="13"/>
      <c r="Z45" s="13"/>
      <c r="AA45" s="505" t="str">
        <f t="shared" si="5"/>
        <v/>
      </c>
      <c r="AB45" s="534">
        <f>IF(COUNTIF($C$1:C45,C45)=1,1,0)</f>
        <v>0</v>
      </c>
      <c r="AC45" s="535" t="str">
        <f t="shared" si="6"/>
        <v/>
      </c>
      <c r="AD45" s="147" t="s">
        <v>545</v>
      </c>
      <c r="AE45" s="279"/>
      <c r="AG45" s="2"/>
    </row>
    <row r="46" spans="1:38" ht="98.25" customHeight="1" thickBot="1" x14ac:dyDescent="0.25">
      <c r="B46" s="28" t="s">
        <v>277</v>
      </c>
      <c r="C46" s="94" t="s">
        <v>104</v>
      </c>
      <c r="D46" s="95" t="s">
        <v>28</v>
      </c>
      <c r="E46" s="357" t="str">
        <f t="shared" ref="E46:E52" si="7">D46</f>
        <v>SF-36</v>
      </c>
      <c r="F46" s="29" t="s">
        <v>19</v>
      </c>
      <c r="G46" s="29" t="s">
        <v>155</v>
      </c>
      <c r="H46" s="29" t="s">
        <v>83</v>
      </c>
      <c r="I46" s="30">
        <v>6350</v>
      </c>
      <c r="J46" s="9" t="str">
        <f t="shared" ref="J46:J56" si="8">CONCATENATE(IF(K46="","",CONCATENATE(K46,IF(COUNTA(K46:S46)=COUNTA(K46),"","; "))),IF(L46="","",CONCATENATE(L46,IF(COUNTA(K46:S46)=COUNTA(K46:L46),"","; "))),IF(M46="","",CONCATENATE(M46,IF(COUNTA(K46:S46)=COUNTA(K46:M46),"","; "))),IF(N46="","",CONCATENATE(N46,IF(COUNTA(K46:S46)=COUNTA(K46:N46),"","; "))),IF(O46="","",CONCATENATE(O46,IF(COUNTA(K46:S46)=COUNTA(K46:O46),"","; "))),IF(P46="","",CONCATENATE(P46,IF(COUNTA(K46:S46)=COUNTA(K46:P46),"","; "))),IF(Q46="","",CONCATENATE(Q46,IF(COUNTA(K46:S46)=COUNTA(K46:Q46),"","; "))),IF(S46="","",S46))</f>
        <v>OLS</v>
      </c>
      <c r="K46" s="95" t="s">
        <v>31</v>
      </c>
      <c r="L46" s="95"/>
      <c r="M46" s="95"/>
      <c r="N46" s="117"/>
      <c r="O46" s="117"/>
      <c r="P46" s="117"/>
      <c r="Q46" s="118"/>
      <c r="R46" s="118"/>
      <c r="S46" s="117"/>
      <c r="T46" s="519"/>
      <c r="U46" s="519"/>
      <c r="V46" s="117"/>
      <c r="W46" s="37"/>
      <c r="X46" s="117"/>
      <c r="Y46" s="12"/>
      <c r="Z46" s="12"/>
      <c r="AA46" s="505" t="str">
        <f t="shared" si="5"/>
        <v>2008</v>
      </c>
      <c r="AB46" s="534">
        <f>IF(COUNTIF($C$1:C46,C46)=1,1,0)</f>
        <v>1</v>
      </c>
      <c r="AC46" s="535">
        <f t="shared" si="6"/>
        <v>1</v>
      </c>
      <c r="AG46" s="2"/>
      <c r="AI46" s="6" t="s">
        <v>357</v>
      </c>
    </row>
    <row r="47" spans="1:38" ht="65.099999999999994" customHeight="1" thickBot="1" x14ac:dyDescent="0.25">
      <c r="A47" s="49"/>
      <c r="B47" s="68" t="s">
        <v>276</v>
      </c>
      <c r="C47" s="245" t="s">
        <v>228</v>
      </c>
      <c r="D47" s="339" t="s">
        <v>231</v>
      </c>
      <c r="E47" s="357" t="str">
        <f t="shared" si="7"/>
        <v>Bath Ankylosing Spondylitis Disease Activity Index (BASDAI) and Bath Ankylosing Spondylitis Functional Index (BASFI)</v>
      </c>
      <c r="F47" s="318" t="s">
        <v>19</v>
      </c>
      <c r="G47" s="318" t="s">
        <v>229</v>
      </c>
      <c r="H47" s="318" t="s">
        <v>9</v>
      </c>
      <c r="I47" s="267" t="s">
        <v>230</v>
      </c>
      <c r="J47" s="545" t="str">
        <f t="shared" si="8"/>
        <v>Not stated</v>
      </c>
      <c r="K47" s="337"/>
      <c r="L47" s="339"/>
      <c r="M47" s="339"/>
      <c r="N47" s="336"/>
      <c r="O47" s="336"/>
      <c r="P47" s="336"/>
      <c r="Q47" s="336"/>
      <c r="R47" s="760"/>
      <c r="S47" s="352" t="s">
        <v>242</v>
      </c>
      <c r="T47" s="840"/>
      <c r="U47" s="845"/>
      <c r="V47" s="351"/>
      <c r="W47" s="325"/>
      <c r="X47" s="336"/>
      <c r="Y47" s="13"/>
      <c r="Z47" s="13"/>
      <c r="AA47" s="505" t="str">
        <f t="shared" si="5"/>
        <v>2007</v>
      </c>
      <c r="AB47" s="534">
        <f>IF(COUNTIF($C$1:C47,C47)=1,1,0)</f>
        <v>1</v>
      </c>
      <c r="AC47" s="535">
        <f t="shared" si="6"/>
        <v>1</v>
      </c>
      <c r="AG47" s="2"/>
    </row>
    <row r="48" spans="1:38" ht="39.75" customHeight="1" thickBot="1" x14ac:dyDescent="0.25">
      <c r="B48" s="32" t="s">
        <v>278</v>
      </c>
      <c r="C48" s="94" t="s">
        <v>138</v>
      </c>
      <c r="D48" s="214" t="s">
        <v>796</v>
      </c>
      <c r="E48" s="357" t="str">
        <f t="shared" si="7"/>
        <v>Functional assessment of Cancer Therapy - Melanoma (FACT-M)</v>
      </c>
      <c r="F48" s="29" t="s">
        <v>19</v>
      </c>
      <c r="G48" s="29" t="s">
        <v>189</v>
      </c>
      <c r="H48" s="29" t="s">
        <v>3</v>
      </c>
      <c r="I48" s="30">
        <v>138</v>
      </c>
      <c r="J48" s="9" t="str">
        <f t="shared" si="8"/>
        <v>OLS; CLAD</v>
      </c>
      <c r="K48" s="95" t="s">
        <v>31</v>
      </c>
      <c r="L48" s="95"/>
      <c r="M48" s="95"/>
      <c r="N48" s="117"/>
      <c r="O48" s="117" t="s">
        <v>59</v>
      </c>
      <c r="P48" s="117"/>
      <c r="Q48" s="117"/>
      <c r="R48" s="519"/>
      <c r="S48" s="117"/>
      <c r="T48" s="519"/>
      <c r="U48" s="519"/>
      <c r="V48" s="117"/>
      <c r="W48" s="37"/>
      <c r="X48" s="117"/>
      <c r="Y48" s="12"/>
      <c r="Z48" s="12"/>
      <c r="AA48" s="505" t="str">
        <f t="shared" si="5"/>
        <v>2011</v>
      </c>
      <c r="AB48" s="534">
        <f>IF(COUNTIF($C$1:C48,C48)=1,1,0)</f>
        <v>1</v>
      </c>
      <c r="AC48" s="535">
        <f t="shared" si="6"/>
        <v>2</v>
      </c>
      <c r="AG48" s="2"/>
    </row>
    <row r="49" spans="1:38" ht="51.95" customHeight="1" thickBot="1" x14ac:dyDescent="0.25">
      <c r="A49" s="564"/>
      <c r="B49" s="708" t="s">
        <v>1225</v>
      </c>
      <c r="C49" s="94" t="s">
        <v>1085</v>
      </c>
      <c r="D49" s="514" t="s">
        <v>1226</v>
      </c>
      <c r="E49" s="29" t="str">
        <f t="shared" si="7"/>
        <v>Western Ontario McMaster Universities Osteoarthritis (WOMAC)</v>
      </c>
      <c r="F49" s="506" t="s">
        <v>80</v>
      </c>
      <c r="G49" s="506" t="s">
        <v>761</v>
      </c>
      <c r="H49" s="506" t="s">
        <v>9</v>
      </c>
      <c r="I49" s="30">
        <v>716</v>
      </c>
      <c r="J49" s="9" t="str">
        <f t="shared" si="8"/>
        <v>response mapping; Bayesian networks</v>
      </c>
      <c r="K49" s="95"/>
      <c r="L49" s="95"/>
      <c r="M49" s="95"/>
      <c r="N49" s="519"/>
      <c r="O49" s="519"/>
      <c r="P49" s="519"/>
      <c r="Q49" s="520" t="s">
        <v>46</v>
      </c>
      <c r="R49" s="520"/>
      <c r="S49" s="520" t="s">
        <v>103</v>
      </c>
      <c r="T49" s="519"/>
      <c r="U49" s="519"/>
      <c r="V49" s="714"/>
      <c r="W49" s="216" t="s">
        <v>1227</v>
      </c>
      <c r="X49" s="519"/>
      <c r="Y49" s="504"/>
      <c r="Z49" s="504"/>
      <c r="AA49" s="505"/>
      <c r="AB49" s="534"/>
      <c r="AC49" s="535"/>
      <c r="AD49" s="526" t="s">
        <v>1175</v>
      </c>
      <c r="AG49" s="2"/>
    </row>
    <row r="50" spans="1:38" ht="77.25" customHeight="1" thickBot="1" x14ac:dyDescent="0.25">
      <c r="B50" s="300" t="s">
        <v>856</v>
      </c>
      <c r="C50" s="94" t="s">
        <v>820</v>
      </c>
      <c r="D50" s="214" t="s">
        <v>857</v>
      </c>
      <c r="E50" s="357" t="str">
        <f t="shared" si="7"/>
        <v>AcroQoL</v>
      </c>
      <c r="F50" s="29" t="s">
        <v>19</v>
      </c>
      <c r="G50" s="219" t="s">
        <v>858</v>
      </c>
      <c r="H50" s="29" t="s">
        <v>410</v>
      </c>
      <c r="I50" s="30">
        <v>184</v>
      </c>
      <c r="J50" s="9" t="str">
        <f t="shared" si="8"/>
        <v>Additive generalized linear model incorporating main effects; generalized additive model (GAM); 2-part; Tobit</v>
      </c>
      <c r="K50" s="214"/>
      <c r="L50" s="214" t="s">
        <v>859</v>
      </c>
      <c r="M50" s="95"/>
      <c r="N50" s="118" t="s">
        <v>44</v>
      </c>
      <c r="O50" s="117"/>
      <c r="P50" s="117" t="s">
        <v>88</v>
      </c>
      <c r="Q50" s="117"/>
      <c r="R50" s="519"/>
      <c r="S50" s="117"/>
      <c r="T50" s="519"/>
      <c r="U50" s="519" t="s">
        <v>860</v>
      </c>
      <c r="V50" s="334"/>
      <c r="W50" s="359"/>
      <c r="X50" s="117"/>
      <c r="Y50" s="12"/>
      <c r="Z50" s="12"/>
      <c r="AA50" s="505" t="str">
        <f t="shared" ref="AA50:AA55" si="9">IF(AB50=0,"",IF(AE50="",MID(C50,FIND(", ",C50)+2,4),AE50))</f>
        <v>2018</v>
      </c>
      <c r="AB50" s="534">
        <f>IF(COUNTIF($C$1:C50,C50)=1,1,0)</f>
        <v>1</v>
      </c>
      <c r="AC50" s="535">
        <f t="shared" ref="AC50:AC55" si="10">IF(AND(F50="EQ-5D",AB50=1),COUNTA(K50:S50),"")</f>
        <v>3</v>
      </c>
      <c r="AD50" s="145" t="s">
        <v>848</v>
      </c>
      <c r="AG50" s="2"/>
    </row>
    <row r="51" spans="1:38" ht="51.95" customHeight="1" thickBot="1" x14ac:dyDescent="0.25">
      <c r="B51" s="68" t="s">
        <v>468</v>
      </c>
      <c r="C51" s="94" t="s">
        <v>401</v>
      </c>
      <c r="D51" s="95" t="s">
        <v>408</v>
      </c>
      <c r="E51" s="357" t="str">
        <f t="shared" si="7"/>
        <v>CushingQOL</v>
      </c>
      <c r="F51" s="29" t="s">
        <v>19</v>
      </c>
      <c r="G51" s="29" t="s">
        <v>409</v>
      </c>
      <c r="H51" s="29" t="s">
        <v>410</v>
      </c>
      <c r="I51" s="30">
        <v>128</v>
      </c>
      <c r="J51" s="9" t="str">
        <f t="shared" si="8"/>
        <v>GLM; Tobit</v>
      </c>
      <c r="K51" s="95"/>
      <c r="L51" s="95" t="s">
        <v>45</v>
      </c>
      <c r="M51" s="95"/>
      <c r="N51" s="117"/>
      <c r="O51" s="117"/>
      <c r="P51" s="118" t="s">
        <v>88</v>
      </c>
      <c r="Q51" s="117"/>
      <c r="R51" s="519"/>
      <c r="S51" s="117"/>
      <c r="T51" s="519"/>
      <c r="U51" s="519"/>
      <c r="V51" s="334"/>
      <c r="W51" s="359"/>
      <c r="X51" s="117"/>
      <c r="Y51" s="12"/>
      <c r="Z51" s="12"/>
      <c r="AA51" s="505" t="str">
        <f t="shared" si="9"/>
        <v>2013</v>
      </c>
      <c r="AB51" s="534">
        <f>IF(COUNTIF($C$1:C51,C51)=1,1,0)</f>
        <v>1</v>
      </c>
      <c r="AC51" s="535">
        <f t="shared" si="10"/>
        <v>2</v>
      </c>
      <c r="AD51" s="146" t="s">
        <v>458</v>
      </c>
      <c r="AE51" s="280"/>
      <c r="AG51" s="2"/>
    </row>
    <row r="52" spans="1:38" ht="26.1" customHeight="1" thickBot="1" x14ac:dyDescent="0.25">
      <c r="B52" s="939" t="s">
        <v>275</v>
      </c>
      <c r="C52" s="96" t="s">
        <v>47</v>
      </c>
      <c r="D52" s="95" t="s">
        <v>53</v>
      </c>
      <c r="E52" s="929" t="str">
        <f t="shared" si="7"/>
        <v>Health Assessment Questionnaire Disability Index (HAQ-DI)</v>
      </c>
      <c r="F52" s="357" t="s">
        <v>19</v>
      </c>
      <c r="G52" s="357" t="s">
        <v>27</v>
      </c>
      <c r="H52" s="357" t="s">
        <v>9</v>
      </c>
      <c r="I52" s="33">
        <v>439</v>
      </c>
      <c r="J52" s="550" t="str">
        <f t="shared" si="8"/>
        <v>GEE</v>
      </c>
      <c r="K52" s="95"/>
      <c r="L52" s="95"/>
      <c r="M52" s="95" t="s">
        <v>36</v>
      </c>
      <c r="N52" s="117"/>
      <c r="O52" s="117"/>
      <c r="P52" s="117"/>
      <c r="Q52" s="117"/>
      <c r="R52" s="519"/>
      <c r="S52" s="117"/>
      <c r="T52" s="519"/>
      <c r="U52" s="519" t="s">
        <v>215</v>
      </c>
      <c r="V52" s="983" t="s">
        <v>215</v>
      </c>
      <c r="W52" s="939" t="s">
        <v>340</v>
      </c>
      <c r="X52" s="117"/>
      <c r="Y52" s="12" t="s">
        <v>33</v>
      </c>
      <c r="Z52" s="12" t="s">
        <v>33</v>
      </c>
      <c r="AA52" s="505" t="str">
        <f t="shared" si="9"/>
        <v>2007</v>
      </c>
      <c r="AB52" s="534">
        <f>IF(COUNTIF($C$1:C52,C52)=1,1,0)</f>
        <v>1</v>
      </c>
      <c r="AC52" s="535">
        <f t="shared" si="10"/>
        <v>1</v>
      </c>
      <c r="AG52" s="2"/>
      <c r="AI52" s="6" t="s">
        <v>365</v>
      </c>
    </row>
    <row r="53" spans="1:38" ht="26.1" customHeight="1" thickBot="1" x14ac:dyDescent="0.25">
      <c r="B53" s="958"/>
      <c r="C53" s="96" t="s">
        <v>47</v>
      </c>
      <c r="D53" s="95" t="s">
        <v>53</v>
      </c>
      <c r="E53" s="930"/>
      <c r="F53" s="318" t="s">
        <v>20</v>
      </c>
      <c r="G53" s="318" t="s">
        <v>27</v>
      </c>
      <c r="H53" s="318" t="s">
        <v>9</v>
      </c>
      <c r="I53" s="267">
        <v>439</v>
      </c>
      <c r="J53" s="545" t="str">
        <f t="shared" si="8"/>
        <v>GEE</v>
      </c>
      <c r="K53" s="95"/>
      <c r="L53" s="95"/>
      <c r="M53" s="95" t="s">
        <v>36</v>
      </c>
      <c r="N53" s="117"/>
      <c r="O53" s="117"/>
      <c r="P53" s="117"/>
      <c r="Q53" s="117"/>
      <c r="R53" s="519"/>
      <c r="S53" s="117"/>
      <c r="T53" s="519"/>
      <c r="U53" s="519"/>
      <c r="V53" s="984"/>
      <c r="W53" s="958"/>
      <c r="X53" s="117"/>
      <c r="Y53" s="12" t="s">
        <v>33</v>
      </c>
      <c r="Z53" s="12" t="s">
        <v>33</v>
      </c>
      <c r="AA53" s="505" t="str">
        <f t="shared" si="9"/>
        <v/>
      </c>
      <c r="AB53" s="534">
        <f>IF(COUNTIF($C$1:C53,C53)=1,1,0)</f>
        <v>0</v>
      </c>
      <c r="AC53" s="535" t="str">
        <f t="shared" si="10"/>
        <v/>
      </c>
      <c r="AG53" s="2"/>
    </row>
    <row r="54" spans="1:38" ht="51" customHeight="1" thickBot="1" x14ac:dyDescent="0.25">
      <c r="B54" s="32" t="s">
        <v>279</v>
      </c>
      <c r="C54" s="94" t="s">
        <v>146</v>
      </c>
      <c r="D54" s="95" t="s">
        <v>162</v>
      </c>
      <c r="E54" s="357" t="str">
        <f t="shared" ref="E54:E70" si="11">D54</f>
        <v>Western Ontario and McMaster Universities Osteoarthritis Index (WOMAC)</v>
      </c>
      <c r="F54" s="29" t="s">
        <v>19</v>
      </c>
      <c r="G54" s="29" t="s">
        <v>171</v>
      </c>
      <c r="H54" s="29" t="s">
        <v>9</v>
      </c>
      <c r="I54" s="30">
        <v>348</v>
      </c>
      <c r="J54" s="9" t="str">
        <f t="shared" si="8"/>
        <v>OLS</v>
      </c>
      <c r="K54" s="95" t="s">
        <v>31</v>
      </c>
      <c r="L54" s="95"/>
      <c r="M54" s="95"/>
      <c r="N54" s="117"/>
      <c r="O54" s="117"/>
      <c r="P54" s="117"/>
      <c r="Q54" s="117"/>
      <c r="R54" s="519"/>
      <c r="S54" s="117"/>
      <c r="T54" s="519"/>
      <c r="U54" s="519" t="s">
        <v>220</v>
      </c>
      <c r="V54" s="215" t="s">
        <v>727</v>
      </c>
      <c r="W54" s="216" t="s">
        <v>728</v>
      </c>
      <c r="X54" s="117" t="s">
        <v>219</v>
      </c>
      <c r="Y54" s="12"/>
      <c r="Z54" s="12"/>
      <c r="AA54" s="505" t="str">
        <f t="shared" si="9"/>
        <v>2008</v>
      </c>
      <c r="AB54" s="534">
        <f>IF(COUNTIF($C$1:C54,C54)=1,1,0)</f>
        <v>1</v>
      </c>
      <c r="AC54" s="535">
        <f t="shared" si="10"/>
        <v>1</v>
      </c>
      <c r="AD54" s="146" t="s">
        <v>596</v>
      </c>
      <c r="AE54" s="280"/>
      <c r="AG54" s="2"/>
      <c r="AI54" s="6" t="s">
        <v>669</v>
      </c>
    </row>
    <row r="55" spans="1:38" ht="78" customHeight="1" thickBot="1" x14ac:dyDescent="0.25">
      <c r="B55" s="32" t="s">
        <v>605</v>
      </c>
      <c r="C55" s="94" t="s">
        <v>604</v>
      </c>
      <c r="D55" s="105" t="s">
        <v>603</v>
      </c>
      <c r="E55" s="357" t="str">
        <f t="shared" si="11"/>
        <v>Health assessment Questionnaire (HAQ)</v>
      </c>
      <c r="F55" s="59" t="s">
        <v>19</v>
      </c>
      <c r="G55" s="29" t="str">
        <f>G176</f>
        <v>Rheumatoid arthritis</v>
      </c>
      <c r="H55" s="29" t="s">
        <v>9</v>
      </c>
      <c r="I55" s="30">
        <f>I176</f>
        <v>233</v>
      </c>
      <c r="J55" s="9" t="str">
        <f t="shared" si="8"/>
        <v>Not stated</v>
      </c>
      <c r="K55" s="95"/>
      <c r="L55" s="95"/>
      <c r="M55" s="95"/>
      <c r="N55" s="117"/>
      <c r="O55" s="117"/>
      <c r="P55" s="117"/>
      <c r="Q55" s="117"/>
      <c r="R55" s="519"/>
      <c r="S55" s="131" t="s">
        <v>242</v>
      </c>
      <c r="T55" s="519"/>
      <c r="U55" s="519"/>
      <c r="V55" s="118" t="s">
        <v>606</v>
      </c>
      <c r="W55" s="32" t="s">
        <v>607</v>
      </c>
      <c r="X55" s="117"/>
      <c r="Y55" s="12"/>
      <c r="Z55" s="12"/>
      <c r="AA55" s="505" t="str">
        <f t="shared" si="9"/>
        <v>2004</v>
      </c>
      <c r="AB55" s="534">
        <f>IF(COUNTIF($C$1:C55,C55)=1,1,0)</f>
        <v>1</v>
      </c>
      <c r="AC55" s="535">
        <f t="shared" si="10"/>
        <v>1</v>
      </c>
      <c r="AD55" s="147" t="s">
        <v>545</v>
      </c>
      <c r="AE55" s="279"/>
      <c r="AG55" s="2"/>
      <c r="AI55" s="6"/>
    </row>
    <row r="56" spans="1:38" ht="26.1" customHeight="1" thickBot="1" x14ac:dyDescent="0.25">
      <c r="B56" s="943" t="s">
        <v>1014</v>
      </c>
      <c r="C56" s="90" t="s">
        <v>1004</v>
      </c>
      <c r="D56" s="507" t="s">
        <v>1176</v>
      </c>
      <c r="E56" s="507" t="str">
        <f t="shared" si="11"/>
        <v>EORTC QLQ-30</v>
      </c>
      <c r="F56" s="585" t="s">
        <v>19</v>
      </c>
      <c r="G56" s="507" t="s">
        <v>482</v>
      </c>
      <c r="H56" s="507" t="s">
        <v>3</v>
      </c>
      <c r="I56" s="33">
        <v>361</v>
      </c>
      <c r="J56" s="931" t="str">
        <f t="shared" si="8"/>
        <v>OLS; mixed-effects; Cox; beta</v>
      </c>
      <c r="K56" s="511" t="s">
        <v>31</v>
      </c>
      <c r="L56" s="91"/>
      <c r="M56" s="91"/>
      <c r="N56" s="517"/>
      <c r="O56" s="517"/>
      <c r="P56" s="517"/>
      <c r="Q56" s="517"/>
      <c r="R56" s="517"/>
      <c r="S56" s="119" t="s">
        <v>1052</v>
      </c>
      <c r="T56" s="517"/>
      <c r="U56" s="517"/>
      <c r="V56" s="122"/>
      <c r="W56" s="929"/>
      <c r="X56" s="519"/>
      <c r="Y56" s="504"/>
      <c r="Z56" s="504"/>
      <c r="AA56" s="505"/>
      <c r="AB56" s="534"/>
      <c r="AC56" s="535"/>
      <c r="AD56" s="595" t="s">
        <v>1045</v>
      </c>
      <c r="AE56" s="279"/>
      <c r="AG56" s="2"/>
      <c r="AI56" s="6"/>
    </row>
    <row r="57" spans="1:38" ht="39" customHeight="1" thickBot="1" x14ac:dyDescent="0.25">
      <c r="B57" s="982"/>
      <c r="C57" s="104" t="s">
        <v>1004</v>
      </c>
      <c r="D57" s="481" t="s">
        <v>1015</v>
      </c>
      <c r="E57" s="538" t="str">
        <f t="shared" si="11"/>
        <v>EORTC Quality of life Questionnaire (QLQ-H&amp;N35)</v>
      </c>
      <c r="F57" s="639" t="s">
        <v>19</v>
      </c>
      <c r="G57" s="481" t="s">
        <v>482</v>
      </c>
      <c r="H57" s="481" t="s">
        <v>3</v>
      </c>
      <c r="I57" s="46">
        <v>361</v>
      </c>
      <c r="J57" s="990"/>
      <c r="K57" s="537" t="s">
        <v>31</v>
      </c>
      <c r="L57" s="588"/>
      <c r="M57" s="588"/>
      <c r="N57" s="580"/>
      <c r="O57" s="580"/>
      <c r="P57" s="580"/>
      <c r="Q57" s="580"/>
      <c r="R57" s="759"/>
      <c r="S57" s="119" t="s">
        <v>1052</v>
      </c>
      <c r="T57" s="840"/>
      <c r="U57" s="840"/>
      <c r="V57" s="582"/>
      <c r="W57" s="930"/>
      <c r="X57" s="519"/>
      <c r="Y57" s="504"/>
      <c r="Z57" s="504"/>
      <c r="AA57" s="505"/>
      <c r="AB57" s="534"/>
      <c r="AC57" s="535"/>
      <c r="AD57" s="595" t="s">
        <v>1045</v>
      </c>
      <c r="AE57" s="279"/>
      <c r="AG57" s="2"/>
      <c r="AI57" s="6"/>
    </row>
    <row r="58" spans="1:38" ht="65.099999999999994" customHeight="1" thickBot="1" x14ac:dyDescent="0.25">
      <c r="A58" s="564"/>
      <c r="B58" s="216" t="s">
        <v>1134</v>
      </c>
      <c r="C58" s="94" t="s">
        <v>1063</v>
      </c>
      <c r="D58" s="95" t="s">
        <v>162</v>
      </c>
      <c r="E58" s="721" t="str">
        <f t="shared" si="11"/>
        <v>Western Ontario and McMaster Universities Osteoarthritis Index (WOMAC)</v>
      </c>
      <c r="F58" s="59" t="s">
        <v>80</v>
      </c>
      <c r="G58" s="506" t="s">
        <v>761</v>
      </c>
      <c r="H58" s="506" t="s">
        <v>9</v>
      </c>
      <c r="I58" s="30">
        <v>748</v>
      </c>
      <c r="J58" s="9" t="str">
        <f t="shared" ref="J58:J65" si="12">CONCATENATE(IF(K58="","",CONCATENATE(K58,IF(COUNTA(K58:S58)=COUNTA(K58),"","; "))),IF(L58="","",CONCATENATE(L58,IF(COUNTA(K58:S58)=COUNTA(K58:L58),"","; "))),IF(M58="","",CONCATENATE(M58,IF(COUNTA(K58:S58)=COUNTA(K58:M58),"","; "))),IF(N58="","",CONCATENATE(N58,IF(COUNTA(K58:S58)=COUNTA(K58:N58),"","; "))),IF(O58="","",CONCATENATE(O58,IF(COUNTA(K58:S58)=COUNTA(K58:O58),"","; "))),IF(P58="","",CONCATENATE(P58,IF(COUNTA(K58:S58)=COUNTA(K58:P58),"","; "))),IF(Q58="","",CONCATENATE(Q58,IF(COUNTA(K58:S58)=COUNTA(K58:Q58),"","; "))),IF(S58="","",S58))</f>
        <v>GLM; Tobit; beta regression models</v>
      </c>
      <c r="K58" s="537"/>
      <c r="L58" s="537" t="s">
        <v>45</v>
      </c>
      <c r="M58" s="628"/>
      <c r="N58" s="625"/>
      <c r="O58" s="625"/>
      <c r="P58" s="620" t="s">
        <v>88</v>
      </c>
      <c r="Q58" s="625"/>
      <c r="R58" s="759"/>
      <c r="S58" s="132" t="s">
        <v>1135</v>
      </c>
      <c r="T58" s="840"/>
      <c r="U58" s="840"/>
      <c r="V58" s="638"/>
      <c r="W58" s="29"/>
      <c r="X58" s="519"/>
      <c r="Y58" s="504"/>
      <c r="Z58" s="504"/>
      <c r="AA58" s="505"/>
      <c r="AB58" s="534"/>
      <c r="AC58" s="535"/>
      <c r="AD58" s="595" t="s">
        <v>1175</v>
      </c>
      <c r="AE58" s="279"/>
      <c r="AG58" s="2"/>
      <c r="AI58" s="6"/>
    </row>
    <row r="59" spans="1:38" ht="51" customHeight="1" thickBot="1" x14ac:dyDescent="0.25">
      <c r="B59" s="32" t="s">
        <v>373</v>
      </c>
      <c r="C59" s="94" t="s">
        <v>372</v>
      </c>
      <c r="D59" s="95" t="s">
        <v>440</v>
      </c>
      <c r="E59" s="357" t="str">
        <f t="shared" si="11"/>
        <v>Dermatology Life Quality Index (DLQI) and clinical indicators</v>
      </c>
      <c r="F59" s="29" t="s">
        <v>19</v>
      </c>
      <c r="G59" s="29" t="s">
        <v>235</v>
      </c>
      <c r="H59" s="29" t="s">
        <v>13</v>
      </c>
      <c r="I59" s="30">
        <v>1511</v>
      </c>
      <c r="J59" s="9" t="str">
        <f t="shared" si="12"/>
        <v>OLS</v>
      </c>
      <c r="K59" s="95" t="s">
        <v>31</v>
      </c>
      <c r="L59" s="95"/>
      <c r="M59" s="95"/>
      <c r="N59" s="117"/>
      <c r="O59" s="117"/>
      <c r="P59" s="117"/>
      <c r="Q59" s="117"/>
      <c r="R59" s="519"/>
      <c r="S59" s="117"/>
      <c r="T59" s="519"/>
      <c r="U59" s="519"/>
      <c r="V59" s="117"/>
      <c r="W59" s="37"/>
      <c r="X59" s="118" t="s">
        <v>486</v>
      </c>
      <c r="Y59" s="12"/>
      <c r="Z59" s="12"/>
      <c r="AA59" s="505" t="str">
        <f t="shared" ref="AA59:AA71" si="13">IF(AB59=0,"",IF(AE59="",MID(C59,FIND(", ",C59)+2,4),AE59))</f>
        <v>2013</v>
      </c>
      <c r="AB59" s="534">
        <f>IF(COUNTIF($C$1:C59,C59)=1,1,0)</f>
        <v>1</v>
      </c>
      <c r="AC59" s="535">
        <f t="shared" ref="AC59:AC71" si="14">IF(AND(F59="EQ-5D",AB59=1),COUNTA(K59:S59),"")</f>
        <v>1</v>
      </c>
      <c r="AG59" s="2"/>
    </row>
    <row r="60" spans="1:38" ht="65.099999999999994" customHeight="1" thickBot="1" x14ac:dyDescent="0.25">
      <c r="B60" s="32" t="s">
        <v>553</v>
      </c>
      <c r="C60" s="94" t="s">
        <v>543</v>
      </c>
      <c r="D60" s="95" t="s">
        <v>554</v>
      </c>
      <c r="E60" s="29" t="str">
        <f t="shared" si="11"/>
        <v xml:space="preserve">Clinical Chronic Obstructive Pulmonary Disease Questionnaire (CCQ) </v>
      </c>
      <c r="F60" s="29" t="s">
        <v>19</v>
      </c>
      <c r="G60" s="506" t="s">
        <v>993</v>
      </c>
      <c r="H60" s="29" t="s">
        <v>12</v>
      </c>
      <c r="I60" s="30">
        <v>653</v>
      </c>
      <c r="J60" s="9" t="str">
        <f t="shared" si="12"/>
        <v>OLS; GLM; Tobit</v>
      </c>
      <c r="K60" s="95" t="s">
        <v>31</v>
      </c>
      <c r="L60" s="95" t="s">
        <v>45</v>
      </c>
      <c r="M60" s="95"/>
      <c r="N60" s="118"/>
      <c r="O60" s="117"/>
      <c r="P60" s="150" t="s">
        <v>88</v>
      </c>
      <c r="Q60" s="117"/>
      <c r="R60" s="519"/>
      <c r="S60" s="117"/>
      <c r="T60" s="519"/>
      <c r="U60" s="519"/>
      <c r="V60" s="117"/>
      <c r="W60" s="37"/>
      <c r="X60" s="96" t="s">
        <v>555</v>
      </c>
      <c r="Y60" s="12"/>
      <c r="Z60" s="12"/>
      <c r="AA60" s="505" t="str">
        <f t="shared" si="13"/>
        <v>2015</v>
      </c>
      <c r="AB60" s="534">
        <f>IF(COUNTIF($C$1:C60,C60)=1,1,0)</f>
        <v>1</v>
      </c>
      <c r="AC60" s="535">
        <f t="shared" si="14"/>
        <v>3</v>
      </c>
      <c r="AD60" s="151" t="s">
        <v>545</v>
      </c>
      <c r="AE60" s="276"/>
      <c r="AG60" s="2"/>
    </row>
    <row r="61" spans="1:38" ht="26.1" customHeight="1" thickBot="1" x14ac:dyDescent="0.25">
      <c r="B61" s="939" t="s">
        <v>519</v>
      </c>
      <c r="C61" s="90" t="s">
        <v>470</v>
      </c>
      <c r="D61" s="91" t="s">
        <v>520</v>
      </c>
      <c r="E61" s="357" t="str">
        <f t="shared" si="11"/>
        <v>Hospital Anxiety and Depression Scale (HADS)</v>
      </c>
      <c r="F61" s="357" t="s">
        <v>19</v>
      </c>
      <c r="G61" s="357" t="s">
        <v>525</v>
      </c>
      <c r="H61" s="357" t="s">
        <v>8</v>
      </c>
      <c r="I61" s="62" t="s">
        <v>529</v>
      </c>
      <c r="J61" s="550" t="str">
        <f t="shared" si="12"/>
        <v>OLS; Tobit; response mapping</v>
      </c>
      <c r="K61" s="107" t="s">
        <v>31</v>
      </c>
      <c r="L61" s="91"/>
      <c r="M61" s="91"/>
      <c r="N61" s="115"/>
      <c r="O61" s="115"/>
      <c r="P61" s="119" t="s">
        <v>88</v>
      </c>
      <c r="Q61" s="119" t="s">
        <v>46</v>
      </c>
      <c r="R61" s="119"/>
      <c r="S61" s="115"/>
      <c r="T61" s="517"/>
      <c r="U61" s="517"/>
      <c r="V61" s="115"/>
      <c r="W61" s="1005" t="s">
        <v>534</v>
      </c>
      <c r="X61" s="122"/>
      <c r="Y61" s="14"/>
      <c r="Z61" s="14"/>
      <c r="AA61" s="505" t="str">
        <f t="shared" si="13"/>
        <v>2014</v>
      </c>
      <c r="AB61" s="534">
        <f>IF(COUNTIF($C$1:C61,C61)=1,1,0)</f>
        <v>1</v>
      </c>
      <c r="AC61" s="535">
        <f t="shared" si="14"/>
        <v>3</v>
      </c>
      <c r="AD61" s="147" t="s">
        <v>474</v>
      </c>
      <c r="AE61" s="281"/>
      <c r="AF61" s="139"/>
      <c r="AG61" s="73"/>
      <c r="AH61" s="16"/>
      <c r="AI61" s="16"/>
      <c r="AJ61" s="16"/>
      <c r="AK61" s="170"/>
      <c r="AL61" s="170"/>
    </row>
    <row r="62" spans="1:38" ht="26.1" customHeight="1" thickBot="1" x14ac:dyDescent="0.25">
      <c r="B62" s="940"/>
      <c r="C62" s="90" t="s">
        <v>470</v>
      </c>
      <c r="D62" s="93" t="s">
        <v>520</v>
      </c>
      <c r="E62" s="355" t="str">
        <f t="shared" si="11"/>
        <v>Hospital Anxiety and Depression Scale (HADS)</v>
      </c>
      <c r="F62" s="355" t="s">
        <v>19</v>
      </c>
      <c r="G62" s="332" t="s">
        <v>526</v>
      </c>
      <c r="H62" s="355" t="s">
        <v>8</v>
      </c>
      <c r="I62" s="63" t="s">
        <v>530</v>
      </c>
      <c r="J62" s="551" t="str">
        <f t="shared" si="12"/>
        <v>OLS; Tobit; response mapping</v>
      </c>
      <c r="K62" s="97" t="s">
        <v>31</v>
      </c>
      <c r="L62" s="93"/>
      <c r="M62" s="93"/>
      <c r="N62" s="116"/>
      <c r="O62" s="116"/>
      <c r="P62" s="120" t="s">
        <v>88</v>
      </c>
      <c r="Q62" s="120" t="s">
        <v>46</v>
      </c>
      <c r="R62" s="120"/>
      <c r="S62" s="116"/>
      <c r="T62" s="518"/>
      <c r="U62" s="518"/>
      <c r="V62" s="116"/>
      <c r="W62" s="1006"/>
      <c r="X62" s="125"/>
      <c r="Y62" s="15"/>
      <c r="Z62" s="15"/>
      <c r="AA62" s="505" t="str">
        <f t="shared" si="13"/>
        <v/>
      </c>
      <c r="AB62" s="534">
        <f>IF(COUNTIF($C$1:C62,C62)=1,1,0)</f>
        <v>0</v>
      </c>
      <c r="AC62" s="535" t="str">
        <f t="shared" si="14"/>
        <v/>
      </c>
      <c r="AD62" s="147" t="s">
        <v>474</v>
      </c>
      <c r="AE62" s="282"/>
      <c r="AF62" s="141"/>
      <c r="AG62" s="74"/>
      <c r="AH62" s="17"/>
      <c r="AI62" s="17"/>
      <c r="AJ62" s="17"/>
      <c r="AK62" s="171"/>
      <c r="AL62" s="171"/>
    </row>
    <row r="63" spans="1:38" ht="26.1" customHeight="1" thickBot="1" x14ac:dyDescent="0.25">
      <c r="B63" s="940"/>
      <c r="C63" s="90" t="s">
        <v>470</v>
      </c>
      <c r="D63" s="93" t="s">
        <v>520</v>
      </c>
      <c r="E63" s="355" t="str">
        <f t="shared" si="11"/>
        <v>Hospital Anxiety and Depression Scale (HADS)</v>
      </c>
      <c r="F63" s="355" t="s">
        <v>20</v>
      </c>
      <c r="G63" s="355" t="s">
        <v>525</v>
      </c>
      <c r="H63" s="355" t="s">
        <v>8</v>
      </c>
      <c r="I63" s="63" t="s">
        <v>529</v>
      </c>
      <c r="J63" s="551" t="str">
        <f t="shared" si="12"/>
        <v>OLS</v>
      </c>
      <c r="K63" s="97" t="s">
        <v>31</v>
      </c>
      <c r="L63" s="93"/>
      <c r="M63" s="93"/>
      <c r="N63" s="116"/>
      <c r="O63" s="116"/>
      <c r="P63" s="116"/>
      <c r="Q63" s="116"/>
      <c r="R63" s="518"/>
      <c r="S63" s="116"/>
      <c r="T63" s="518"/>
      <c r="U63" s="518"/>
      <c r="V63" s="116"/>
      <c r="W63" s="1006"/>
      <c r="X63" s="125"/>
      <c r="Y63" s="15"/>
      <c r="Z63" s="15"/>
      <c r="AA63" s="505" t="str">
        <f t="shared" si="13"/>
        <v/>
      </c>
      <c r="AB63" s="534">
        <f>IF(COUNTIF($C$1:C63,C63)=1,1,0)</f>
        <v>0</v>
      </c>
      <c r="AC63" s="535" t="str">
        <f t="shared" si="14"/>
        <v/>
      </c>
      <c r="AD63" s="147" t="s">
        <v>474</v>
      </c>
      <c r="AE63" s="282"/>
      <c r="AF63" s="141"/>
      <c r="AG63" s="74"/>
      <c r="AH63" s="17"/>
      <c r="AI63" s="17"/>
      <c r="AJ63" s="17"/>
      <c r="AK63" s="171"/>
      <c r="AL63" s="171"/>
    </row>
    <row r="64" spans="1:38" ht="39" customHeight="1" thickBot="1" x14ac:dyDescent="0.25">
      <c r="B64" s="940"/>
      <c r="C64" s="90" t="s">
        <v>470</v>
      </c>
      <c r="D64" s="97" t="s">
        <v>521</v>
      </c>
      <c r="E64" s="355" t="str">
        <f t="shared" si="11"/>
        <v>Patient Health Questionnaire 9-item depression module (PHQ-9)</v>
      </c>
      <c r="F64" s="355" t="s">
        <v>20</v>
      </c>
      <c r="G64" s="332" t="s">
        <v>527</v>
      </c>
      <c r="H64" s="355" t="s">
        <v>8</v>
      </c>
      <c r="I64" s="63" t="s">
        <v>531</v>
      </c>
      <c r="J64" s="551" t="str">
        <f t="shared" si="12"/>
        <v>OLS; Tobit; response mapping</v>
      </c>
      <c r="K64" s="97" t="s">
        <v>31</v>
      </c>
      <c r="L64" s="93"/>
      <c r="M64" s="93"/>
      <c r="N64" s="116"/>
      <c r="O64" s="116"/>
      <c r="P64" s="120" t="s">
        <v>88</v>
      </c>
      <c r="Q64" s="120" t="s">
        <v>46</v>
      </c>
      <c r="R64" s="120"/>
      <c r="S64" s="116"/>
      <c r="T64" s="518"/>
      <c r="U64" s="518"/>
      <c r="V64" s="116"/>
      <c r="W64" s="1006"/>
      <c r="X64" s="125"/>
      <c r="Y64" s="15"/>
      <c r="Z64" s="15"/>
      <c r="AA64" s="505" t="str">
        <f t="shared" si="13"/>
        <v/>
      </c>
      <c r="AB64" s="534">
        <f>IF(COUNTIF($C$1:C64,C64)=1,1,0)</f>
        <v>0</v>
      </c>
      <c r="AC64" s="535" t="str">
        <f t="shared" si="14"/>
        <v/>
      </c>
      <c r="AD64" s="147" t="s">
        <v>474</v>
      </c>
      <c r="AE64" s="282"/>
      <c r="AF64" s="141"/>
      <c r="AG64" s="74"/>
      <c r="AH64" s="17"/>
      <c r="AI64" s="17"/>
      <c r="AJ64" s="17"/>
      <c r="AK64" s="171"/>
      <c r="AL64" s="171"/>
    </row>
    <row r="65" spans="1:38" ht="26.1" customHeight="1" thickBot="1" x14ac:dyDescent="0.25">
      <c r="B65" s="940"/>
      <c r="C65" s="90" t="s">
        <v>470</v>
      </c>
      <c r="D65" s="93" t="s">
        <v>522</v>
      </c>
      <c r="E65" s="355" t="str">
        <f t="shared" si="11"/>
        <v>Generalised Anxiety Disorder Assessment (GAD-7)</v>
      </c>
      <c r="F65" s="332" t="s">
        <v>20</v>
      </c>
      <c r="G65" s="332" t="s">
        <v>527</v>
      </c>
      <c r="H65" s="355" t="s">
        <v>8</v>
      </c>
      <c r="I65" s="63" t="s">
        <v>531</v>
      </c>
      <c r="J65" s="551" t="str">
        <f t="shared" si="12"/>
        <v>Tobit; response mapping</v>
      </c>
      <c r="K65" s="93"/>
      <c r="L65" s="93"/>
      <c r="M65" s="93"/>
      <c r="N65" s="116"/>
      <c r="O65" s="116"/>
      <c r="P65" s="120" t="s">
        <v>88</v>
      </c>
      <c r="Q65" s="120" t="s">
        <v>46</v>
      </c>
      <c r="R65" s="120"/>
      <c r="S65" s="116"/>
      <c r="T65" s="518"/>
      <c r="U65" s="518"/>
      <c r="V65" s="116"/>
      <c r="W65" s="1006"/>
      <c r="X65" s="125"/>
      <c r="Y65" s="15"/>
      <c r="Z65" s="15"/>
      <c r="AA65" s="505" t="str">
        <f t="shared" si="13"/>
        <v/>
      </c>
      <c r="AB65" s="534">
        <f>IF(COUNTIF($C$1:C65,C65)=1,1,0)</f>
        <v>0</v>
      </c>
      <c r="AC65" s="535" t="str">
        <f t="shared" si="14"/>
        <v/>
      </c>
      <c r="AD65" s="147" t="s">
        <v>474</v>
      </c>
      <c r="AE65" s="282"/>
      <c r="AF65" s="141"/>
      <c r="AG65" s="74"/>
      <c r="AH65" s="17"/>
      <c r="AI65" s="17"/>
      <c r="AJ65" s="17"/>
      <c r="AK65" s="171"/>
      <c r="AL65" s="171"/>
    </row>
    <row r="66" spans="1:38" ht="51.95" customHeight="1" thickBot="1" x14ac:dyDescent="0.25">
      <c r="B66" s="940"/>
      <c r="C66" s="90" t="s">
        <v>470</v>
      </c>
      <c r="D66" s="93" t="s">
        <v>523</v>
      </c>
      <c r="E66" s="355" t="str">
        <f t="shared" si="11"/>
        <v>Generalised Anxiety Disorder Assessment (GAD-7) and Patient Health Questionnaire (PHQ-9)</v>
      </c>
      <c r="F66" s="332" t="s">
        <v>20</v>
      </c>
      <c r="G66" s="332" t="s">
        <v>527</v>
      </c>
      <c r="H66" s="355" t="s">
        <v>8</v>
      </c>
      <c r="I66" s="63" t="s">
        <v>531</v>
      </c>
      <c r="J66" s="484" t="s">
        <v>230</v>
      </c>
      <c r="K66" s="93"/>
      <c r="L66" s="93"/>
      <c r="M66" s="93"/>
      <c r="N66" s="116"/>
      <c r="O66" s="116"/>
      <c r="P66" s="116"/>
      <c r="Q66" s="116"/>
      <c r="R66" s="518"/>
      <c r="S66" s="116"/>
      <c r="T66" s="518"/>
      <c r="U66" s="518"/>
      <c r="V66" s="116"/>
      <c r="W66" s="1006"/>
      <c r="X66" s="125"/>
      <c r="Y66" s="15"/>
      <c r="Z66" s="15"/>
      <c r="AA66" s="505" t="str">
        <f t="shared" si="13"/>
        <v/>
      </c>
      <c r="AB66" s="534">
        <f>IF(COUNTIF($C$1:C66,C66)=1,1,0)</f>
        <v>0</v>
      </c>
      <c r="AC66" s="535" t="str">
        <f t="shared" si="14"/>
        <v/>
      </c>
      <c r="AD66" s="147" t="s">
        <v>474</v>
      </c>
      <c r="AE66" s="282"/>
      <c r="AF66" s="141"/>
      <c r="AG66" s="74"/>
      <c r="AH66" s="17"/>
      <c r="AI66" s="17"/>
      <c r="AJ66" s="17"/>
      <c r="AK66" s="171"/>
      <c r="AL66" s="171"/>
    </row>
    <row r="67" spans="1:38" ht="39" customHeight="1" thickBot="1" x14ac:dyDescent="0.25">
      <c r="B67" s="940"/>
      <c r="C67" s="90" t="s">
        <v>470</v>
      </c>
      <c r="D67" s="93" t="s">
        <v>524</v>
      </c>
      <c r="E67" s="355" t="str">
        <f t="shared" si="11"/>
        <v>Clinical Outcomes in Routine Evaluation – Outcome Measure (CORE-OM)</v>
      </c>
      <c r="F67" s="332" t="s">
        <v>20</v>
      </c>
      <c r="G67" s="332" t="s">
        <v>527</v>
      </c>
      <c r="H67" s="355" t="s">
        <v>8</v>
      </c>
      <c r="I67" s="63" t="s">
        <v>531</v>
      </c>
      <c r="J67" s="551" t="str">
        <f t="shared" ref="J67:J82" si="15">CONCATENATE(IF(K67="","",CONCATENATE(K67,IF(COUNTA(K67:S67)=COUNTA(K67),"","; "))),IF(L67="","",CONCATENATE(L67,IF(COUNTA(K67:S67)=COUNTA(K67:L67),"","; "))),IF(M67="","",CONCATENATE(M67,IF(COUNTA(K67:S67)=COUNTA(K67:M67),"","; "))),IF(N67="","",CONCATENATE(N67,IF(COUNTA(K67:S67)=COUNTA(K67:N67),"","; "))),IF(O67="","",CONCATENATE(O67,IF(COUNTA(K67:S67)=COUNTA(K67:O67),"","; "))),IF(P67="","",CONCATENATE(P67,IF(COUNTA(K67:S67)=COUNTA(K67:P67),"","; "))),IF(Q67="","",CONCATENATE(Q67,IF(COUNTA(K67:S67)=COUNTA(K67:Q67),"","; "))),IF(S67="","",S67))</f>
        <v>OLS; Tobit; response mapping</v>
      </c>
      <c r="K67" s="97" t="s">
        <v>31</v>
      </c>
      <c r="L67" s="93"/>
      <c r="M67" s="93"/>
      <c r="N67" s="116"/>
      <c r="O67" s="116"/>
      <c r="P67" s="120" t="s">
        <v>88</v>
      </c>
      <c r="Q67" s="120" t="s">
        <v>46</v>
      </c>
      <c r="R67" s="120"/>
      <c r="S67" s="116"/>
      <c r="T67" s="518"/>
      <c r="U67" s="518"/>
      <c r="V67" s="116"/>
      <c r="W67" s="329" t="s">
        <v>533</v>
      </c>
      <c r="X67" s="352"/>
      <c r="Y67" s="13"/>
      <c r="Z67" s="13"/>
      <c r="AA67" s="505" t="str">
        <f t="shared" si="13"/>
        <v/>
      </c>
      <c r="AB67" s="534">
        <f>IF(COUNTIF($C$1:C67,C67)=1,1,0)</f>
        <v>0</v>
      </c>
      <c r="AC67" s="535" t="str">
        <f t="shared" si="14"/>
        <v/>
      </c>
      <c r="AD67" s="147" t="s">
        <v>474</v>
      </c>
      <c r="AE67" s="279"/>
      <c r="AG67" s="2"/>
    </row>
    <row r="68" spans="1:38" ht="26.1" customHeight="1" thickBot="1" x14ac:dyDescent="0.25">
      <c r="B68" s="958"/>
      <c r="C68" s="90" t="s">
        <v>470</v>
      </c>
      <c r="D68" s="167" t="s">
        <v>256</v>
      </c>
      <c r="E68" s="47" t="str">
        <f t="shared" si="11"/>
        <v>General Health Questionnaire (GHQ-12)</v>
      </c>
      <c r="F68" s="318" t="s">
        <v>20</v>
      </c>
      <c r="G68" s="318" t="s">
        <v>528</v>
      </c>
      <c r="H68" s="318" t="s">
        <v>8</v>
      </c>
      <c r="I68" s="268" t="s">
        <v>532</v>
      </c>
      <c r="J68" s="545" t="str">
        <f t="shared" si="15"/>
        <v>OLS; response mapping</v>
      </c>
      <c r="K68" s="108" t="s">
        <v>31</v>
      </c>
      <c r="L68" s="339"/>
      <c r="M68" s="339"/>
      <c r="N68" s="336"/>
      <c r="O68" s="336"/>
      <c r="P68" s="336"/>
      <c r="Q68" s="121" t="s">
        <v>46</v>
      </c>
      <c r="R68" s="521"/>
      <c r="S68" s="336"/>
      <c r="T68" s="840"/>
      <c r="U68" s="840"/>
      <c r="V68" s="336"/>
      <c r="W68" s="340"/>
      <c r="X68" s="118"/>
      <c r="Y68" s="12"/>
      <c r="Z68" s="12"/>
      <c r="AA68" s="505" t="str">
        <f t="shared" si="13"/>
        <v/>
      </c>
      <c r="AB68" s="534">
        <f>IF(COUNTIF($C$1:C68,C68)=1,1,0)</f>
        <v>0</v>
      </c>
      <c r="AC68" s="535" t="str">
        <f t="shared" si="14"/>
        <v/>
      </c>
      <c r="AD68" s="147" t="s">
        <v>474</v>
      </c>
      <c r="AE68" s="279"/>
      <c r="AG68" s="2"/>
    </row>
    <row r="69" spans="1:38" ht="39" customHeight="1" thickBot="1" x14ac:dyDescent="0.25">
      <c r="B69" s="32" t="s">
        <v>280</v>
      </c>
      <c r="C69" s="94" t="s">
        <v>112</v>
      </c>
      <c r="D69" s="95" t="s">
        <v>113</v>
      </c>
      <c r="E69" s="357" t="str">
        <f t="shared" si="11"/>
        <v>Oral Health Impact Profile (OHIP)</v>
      </c>
      <c r="F69" s="29" t="s">
        <v>19</v>
      </c>
      <c r="G69" s="29" t="s">
        <v>114</v>
      </c>
      <c r="H69" s="29" t="s">
        <v>22</v>
      </c>
      <c r="I69" s="30">
        <v>250</v>
      </c>
      <c r="J69" s="9" t="str">
        <f t="shared" si="15"/>
        <v>Tobit</v>
      </c>
      <c r="K69" s="95"/>
      <c r="L69" s="95"/>
      <c r="M69" s="95"/>
      <c r="N69" s="117"/>
      <c r="O69" s="117"/>
      <c r="P69" s="118" t="s">
        <v>88</v>
      </c>
      <c r="Q69" s="117"/>
      <c r="R69" s="519"/>
      <c r="S69" s="117"/>
      <c r="T69" s="519"/>
      <c r="U69" s="519"/>
      <c r="V69" s="117"/>
      <c r="W69" s="37"/>
      <c r="X69" s="117"/>
      <c r="Y69" s="12"/>
      <c r="Z69" s="12"/>
      <c r="AA69" s="505" t="str">
        <f t="shared" si="13"/>
        <v>2006</v>
      </c>
      <c r="AB69" s="534">
        <f>IF(COUNTIF($C$1:C69,C69)=1,1,0)</f>
        <v>1</v>
      </c>
      <c r="AC69" s="535">
        <f t="shared" si="14"/>
        <v>1</v>
      </c>
      <c r="AG69" s="2"/>
      <c r="AI69" s="6" t="s">
        <v>362</v>
      </c>
    </row>
    <row r="70" spans="1:38" ht="20.25" customHeight="1" thickBot="1" x14ac:dyDescent="0.25">
      <c r="B70" s="953" t="s">
        <v>281</v>
      </c>
      <c r="C70" s="98" t="s">
        <v>65</v>
      </c>
      <c r="D70" s="247" t="s">
        <v>66</v>
      </c>
      <c r="E70" s="929" t="str">
        <f t="shared" si="11"/>
        <v>25-item Visual Functioning Questionnaire (VFQ-25)</v>
      </c>
      <c r="F70" s="357" t="s">
        <v>19</v>
      </c>
      <c r="G70" s="357" t="s">
        <v>68</v>
      </c>
      <c r="H70" s="357" t="s">
        <v>16</v>
      </c>
      <c r="I70" s="33" t="s">
        <v>271</v>
      </c>
      <c r="J70" s="550" t="str">
        <f t="shared" si="15"/>
        <v>OLS; CLAD; Tobit</v>
      </c>
      <c r="K70" s="91" t="s">
        <v>31</v>
      </c>
      <c r="L70" s="91"/>
      <c r="M70" s="91"/>
      <c r="N70" s="115"/>
      <c r="O70" s="122" t="s">
        <v>59</v>
      </c>
      <c r="P70" s="122" t="s">
        <v>88</v>
      </c>
      <c r="Q70" s="122"/>
      <c r="R70" s="122"/>
      <c r="S70" s="122"/>
      <c r="T70" s="517"/>
      <c r="U70" s="517"/>
      <c r="V70" s="115"/>
      <c r="W70" s="969"/>
      <c r="X70" s="115"/>
      <c r="Y70" s="14"/>
      <c r="Z70" s="14"/>
      <c r="AA70" s="505" t="str">
        <f t="shared" si="13"/>
        <v>2012</v>
      </c>
      <c r="AB70" s="534">
        <f>IF(COUNTIF($C$1:C70,C70)=1,1,0)</f>
        <v>1</v>
      </c>
      <c r="AC70" s="535">
        <f t="shared" si="14"/>
        <v>3</v>
      </c>
      <c r="AG70" s="2"/>
    </row>
    <row r="71" spans="1:38" ht="18.75" customHeight="1" thickBot="1" x14ac:dyDescent="0.25">
      <c r="B71" s="936"/>
      <c r="C71" s="99" t="s">
        <v>65</v>
      </c>
      <c r="D71" s="339" t="s">
        <v>66</v>
      </c>
      <c r="E71" s="930"/>
      <c r="F71" s="318" t="s">
        <v>20</v>
      </c>
      <c r="G71" s="318" t="s">
        <v>68</v>
      </c>
      <c r="H71" s="318" t="s">
        <v>16</v>
      </c>
      <c r="I71" s="267" t="s">
        <v>272</v>
      </c>
      <c r="J71" s="545" t="str">
        <f t="shared" si="15"/>
        <v>OLS; CLAD; Tobit</v>
      </c>
      <c r="K71" s="91" t="s">
        <v>31</v>
      </c>
      <c r="L71" s="91"/>
      <c r="M71" s="91"/>
      <c r="N71" s="115"/>
      <c r="O71" s="122" t="s">
        <v>59</v>
      </c>
      <c r="P71" s="122" t="s">
        <v>88</v>
      </c>
      <c r="Q71" s="352"/>
      <c r="R71" s="765"/>
      <c r="S71" s="336"/>
      <c r="T71" s="840"/>
      <c r="U71" s="840"/>
      <c r="V71" s="336"/>
      <c r="W71" s="970"/>
      <c r="X71" s="336"/>
      <c r="Y71" s="13"/>
      <c r="Z71" s="13"/>
      <c r="AA71" s="505" t="str">
        <f t="shared" si="13"/>
        <v/>
      </c>
      <c r="AB71" s="534">
        <f>IF(COUNTIF($C$1:C71,C71)=1,1,0)</f>
        <v>0</v>
      </c>
      <c r="AC71" s="535" t="str">
        <f t="shared" si="14"/>
        <v/>
      </c>
      <c r="AG71" s="2"/>
    </row>
    <row r="72" spans="1:38" ht="51.95" customHeight="1" thickBot="1" x14ac:dyDescent="0.25">
      <c r="B72" s="561" t="s">
        <v>999</v>
      </c>
      <c r="C72" s="208" t="s">
        <v>998</v>
      </c>
      <c r="D72" s="298" t="s">
        <v>1000</v>
      </c>
      <c r="E72" s="559" t="str">
        <f t="shared" ref="E72:E78" si="16">D72</f>
        <v>Quality of Life-Assessment for Growth Hormone Deficiency in Adults (QoL-AGHDA)</v>
      </c>
      <c r="F72" s="481" t="s">
        <v>19</v>
      </c>
      <c r="G72" s="481" t="s">
        <v>1001</v>
      </c>
      <c r="H72" s="559" t="s">
        <v>410</v>
      </c>
      <c r="I72" s="46">
        <v>1026</v>
      </c>
      <c r="J72" s="560" t="str">
        <f t="shared" si="15"/>
        <v>Unclear</v>
      </c>
      <c r="K72" s="511" t="s">
        <v>230</v>
      </c>
      <c r="L72" s="91"/>
      <c r="M72" s="91"/>
      <c r="N72" s="517"/>
      <c r="O72" s="122"/>
      <c r="P72" s="122"/>
      <c r="Q72" s="128"/>
      <c r="R72" s="128"/>
      <c r="S72" s="563"/>
      <c r="T72" s="839"/>
      <c r="U72" s="839"/>
      <c r="V72" s="563"/>
      <c r="W72" s="562"/>
      <c r="X72" s="563" t="s">
        <v>1002</v>
      </c>
      <c r="Y72" s="20"/>
      <c r="Z72" s="20"/>
      <c r="AA72" s="505"/>
      <c r="AB72" s="534"/>
      <c r="AC72" s="535"/>
      <c r="AD72" s="145" t="s">
        <v>1003</v>
      </c>
      <c r="AG72" s="2"/>
    </row>
    <row r="73" spans="1:38" ht="26.1" customHeight="1" thickBot="1" x14ac:dyDescent="0.25">
      <c r="B73" s="953" t="s">
        <v>282</v>
      </c>
      <c r="C73" s="98" t="s">
        <v>107</v>
      </c>
      <c r="D73" s="91" t="s">
        <v>108</v>
      </c>
      <c r="E73" s="317" t="str">
        <f t="shared" si="16"/>
        <v>Inflammatory Bowel Disease Questionnaire (IBDQ)</v>
      </c>
      <c r="F73" s="357" t="s">
        <v>19</v>
      </c>
      <c r="G73" s="357" t="s">
        <v>110</v>
      </c>
      <c r="H73" s="357" t="s">
        <v>6</v>
      </c>
      <c r="I73" s="33">
        <v>3320</v>
      </c>
      <c r="J73" s="550" t="str">
        <f t="shared" si="15"/>
        <v>Linear mixed models</v>
      </c>
      <c r="K73" s="91" t="s">
        <v>332</v>
      </c>
      <c r="L73" s="91"/>
      <c r="M73" s="91"/>
      <c r="N73" s="115"/>
      <c r="O73" s="115"/>
      <c r="P73" s="115"/>
      <c r="Q73" s="122"/>
      <c r="R73" s="122"/>
      <c r="S73" s="123"/>
      <c r="T73" s="517"/>
      <c r="U73" s="517"/>
      <c r="V73" s="115"/>
      <c r="W73" s="969"/>
      <c r="X73" s="115"/>
      <c r="Y73" s="14"/>
      <c r="Z73" s="14"/>
      <c r="AA73" s="505" t="str">
        <f t="shared" ref="AA73:AA79" si="17">IF(AB73=0,"",IF(AE73="",MID(C73,FIND(", ",C73)+2,4),AE73))</f>
        <v>2007</v>
      </c>
      <c r="AB73" s="534">
        <f>IF(COUNTIF($C$1:C73,C73)=1,1,0)</f>
        <v>1</v>
      </c>
      <c r="AC73" s="535">
        <f t="shared" ref="AC73:AC79" si="18">IF(AND(F73="EQ-5D",AB73=1),COUNTA(K73:S73),"")</f>
        <v>1</v>
      </c>
      <c r="AG73" s="2"/>
      <c r="AI73" s="6" t="s">
        <v>362</v>
      </c>
    </row>
    <row r="74" spans="1:38" ht="26.1" customHeight="1" thickBot="1" x14ac:dyDescent="0.25">
      <c r="B74" s="954"/>
      <c r="C74" s="100" t="s">
        <v>107</v>
      </c>
      <c r="D74" s="93" t="s">
        <v>109</v>
      </c>
      <c r="E74" s="355" t="str">
        <f t="shared" si="16"/>
        <v>Crohn's Disease Activity Index (CDAI)</v>
      </c>
      <c r="F74" s="355" t="s">
        <v>19</v>
      </c>
      <c r="G74" s="355" t="s">
        <v>110</v>
      </c>
      <c r="H74" s="355" t="s">
        <v>6</v>
      </c>
      <c r="I74" s="34">
        <v>3575</v>
      </c>
      <c r="J74" s="551" t="str">
        <f t="shared" si="15"/>
        <v>Linear mixed models</v>
      </c>
      <c r="K74" s="91" t="s">
        <v>332</v>
      </c>
      <c r="L74" s="93"/>
      <c r="M74" s="93"/>
      <c r="N74" s="116"/>
      <c r="O74" s="116"/>
      <c r="P74" s="116"/>
      <c r="Q74" s="116"/>
      <c r="R74" s="518"/>
      <c r="S74" s="124"/>
      <c r="T74" s="518"/>
      <c r="U74" s="518"/>
      <c r="V74" s="116"/>
      <c r="W74" s="977"/>
      <c r="X74" s="116"/>
      <c r="Y74" s="15"/>
      <c r="Z74" s="15"/>
      <c r="AA74" s="505" t="str">
        <f t="shared" si="17"/>
        <v/>
      </c>
      <c r="AB74" s="534">
        <f>IF(COUNTIF($C$1:C74,C74)=1,1,0)</f>
        <v>0</v>
      </c>
      <c r="AC74" s="535" t="str">
        <f t="shared" si="18"/>
        <v/>
      </c>
      <c r="AG74" s="2"/>
    </row>
    <row r="75" spans="1:38" ht="26.1" customHeight="1" thickBot="1" x14ac:dyDescent="0.25">
      <c r="B75" s="954"/>
      <c r="C75" s="100" t="s">
        <v>107</v>
      </c>
      <c r="D75" s="93" t="s">
        <v>108</v>
      </c>
      <c r="E75" s="355" t="str">
        <f t="shared" si="16"/>
        <v>Inflammatory Bowel Disease Questionnaire (IBDQ)</v>
      </c>
      <c r="F75" s="355" t="s">
        <v>20</v>
      </c>
      <c r="G75" s="355" t="s">
        <v>110</v>
      </c>
      <c r="H75" s="355" t="s">
        <v>6</v>
      </c>
      <c r="I75" s="34">
        <v>3230</v>
      </c>
      <c r="J75" s="551" t="str">
        <f t="shared" si="15"/>
        <v>Linear mixed models</v>
      </c>
      <c r="K75" s="91" t="s">
        <v>332</v>
      </c>
      <c r="L75" s="93"/>
      <c r="M75" s="93"/>
      <c r="N75" s="116"/>
      <c r="O75" s="116"/>
      <c r="P75" s="116"/>
      <c r="Q75" s="125"/>
      <c r="R75" s="125"/>
      <c r="S75" s="124"/>
      <c r="T75" s="518"/>
      <c r="U75" s="518"/>
      <c r="V75" s="116"/>
      <c r="W75" s="977"/>
      <c r="X75" s="116"/>
      <c r="Y75" s="15"/>
      <c r="Z75" s="15"/>
      <c r="AA75" s="505" t="str">
        <f t="shared" si="17"/>
        <v/>
      </c>
      <c r="AB75" s="534">
        <f>IF(COUNTIF($C$1:C75,C75)=1,1,0)</f>
        <v>0</v>
      </c>
      <c r="AC75" s="535" t="str">
        <f t="shared" si="18"/>
        <v/>
      </c>
      <c r="AG75" s="2"/>
    </row>
    <row r="76" spans="1:38" ht="26.1" customHeight="1" thickBot="1" x14ac:dyDescent="0.25">
      <c r="B76" s="936"/>
      <c r="C76" s="99" t="s">
        <v>107</v>
      </c>
      <c r="D76" s="339" t="s">
        <v>109</v>
      </c>
      <c r="E76" s="47" t="str">
        <f t="shared" si="16"/>
        <v>Crohn's Disease Activity Index (CDAI)</v>
      </c>
      <c r="F76" s="318" t="s">
        <v>20</v>
      </c>
      <c r="G76" s="318" t="s">
        <v>110</v>
      </c>
      <c r="H76" s="318" t="s">
        <v>6</v>
      </c>
      <c r="I76" s="267">
        <v>3640</v>
      </c>
      <c r="J76" s="545" t="str">
        <f t="shared" si="15"/>
        <v>Linear mixed models</v>
      </c>
      <c r="K76" s="91" t="s">
        <v>332</v>
      </c>
      <c r="L76" s="339"/>
      <c r="M76" s="339"/>
      <c r="N76" s="336"/>
      <c r="O76" s="336"/>
      <c r="P76" s="336"/>
      <c r="Q76" s="336"/>
      <c r="R76" s="760"/>
      <c r="S76" s="126"/>
      <c r="T76" s="840"/>
      <c r="U76" s="840"/>
      <c r="V76" s="336"/>
      <c r="W76" s="970"/>
      <c r="X76" s="336"/>
      <c r="Y76" s="13"/>
      <c r="Z76" s="13"/>
      <c r="AA76" s="505" t="str">
        <f t="shared" si="17"/>
        <v/>
      </c>
      <c r="AB76" s="534">
        <f>IF(COUNTIF($C$1:C76,C76)=1,1,0)</f>
        <v>0</v>
      </c>
      <c r="AC76" s="535" t="str">
        <f t="shared" si="18"/>
        <v/>
      </c>
      <c r="AG76" s="2"/>
    </row>
    <row r="77" spans="1:38" ht="51.95" customHeight="1" thickBot="1" x14ac:dyDescent="0.25">
      <c r="B77" s="69" t="s">
        <v>283</v>
      </c>
      <c r="C77" s="208" t="s">
        <v>224</v>
      </c>
      <c r="D77" s="338" t="s">
        <v>49</v>
      </c>
      <c r="E77" s="317" t="str">
        <f t="shared" si="16"/>
        <v>Minnesota Living with Heart Failure Questionnaire (MLWHF)</v>
      </c>
      <c r="F77" s="322" t="s">
        <v>19</v>
      </c>
      <c r="G77" s="322" t="s">
        <v>226</v>
      </c>
      <c r="H77" s="322" t="s">
        <v>4</v>
      </c>
      <c r="I77" s="46" t="s">
        <v>227</v>
      </c>
      <c r="J77" s="546" t="str">
        <f t="shared" si="15"/>
        <v>Linear mixed models</v>
      </c>
      <c r="K77" s="338" t="s">
        <v>332</v>
      </c>
      <c r="L77" s="338"/>
      <c r="M77" s="338"/>
      <c r="N77" s="335"/>
      <c r="O77" s="335"/>
      <c r="P77" s="335"/>
      <c r="Q77" s="335"/>
      <c r="R77" s="759"/>
      <c r="S77" s="127"/>
      <c r="T77" s="839"/>
      <c r="U77" s="839"/>
      <c r="V77" s="335"/>
      <c r="W77" s="354"/>
      <c r="X77" s="335" t="s">
        <v>225</v>
      </c>
      <c r="Y77" s="20"/>
      <c r="Z77" s="20"/>
      <c r="AA77" s="505" t="str">
        <f t="shared" si="17"/>
        <v>2005</v>
      </c>
      <c r="AB77" s="534">
        <f>IF(COUNTIF($C$1:C77,C77)=1,1,0)</f>
        <v>1</v>
      </c>
      <c r="AC77" s="535">
        <f t="shared" si="18"/>
        <v>1</v>
      </c>
      <c r="AG77" s="2"/>
    </row>
    <row r="78" spans="1:38" ht="26.1" customHeight="1" thickBot="1" x14ac:dyDescent="0.25">
      <c r="B78" s="953" t="s">
        <v>284</v>
      </c>
      <c r="C78" s="98" t="s">
        <v>86</v>
      </c>
      <c r="D78" s="91" t="s">
        <v>53</v>
      </c>
      <c r="E78" s="929" t="str">
        <f t="shared" si="16"/>
        <v>Health Assessment Questionnaire Disability Index (HAQ-DI)</v>
      </c>
      <c r="F78" s="357" t="s">
        <v>19</v>
      </c>
      <c r="G78" s="357" t="s">
        <v>27</v>
      </c>
      <c r="H78" s="357" t="s">
        <v>9</v>
      </c>
      <c r="I78" s="33">
        <v>235</v>
      </c>
      <c r="J78" s="550" t="str">
        <f t="shared" si="15"/>
        <v>OLS</v>
      </c>
      <c r="K78" s="91" t="s">
        <v>31</v>
      </c>
      <c r="L78" s="91"/>
      <c r="M78" s="91"/>
      <c r="N78" s="115"/>
      <c r="O78" s="115"/>
      <c r="P78" s="115"/>
      <c r="Q78" s="122"/>
      <c r="R78" s="122"/>
      <c r="S78" s="115"/>
      <c r="T78" s="517"/>
      <c r="U78" s="517"/>
      <c r="V78" s="115"/>
      <c r="W78" s="969"/>
      <c r="X78" s="115"/>
      <c r="Y78" s="14"/>
      <c r="Z78" s="14"/>
      <c r="AA78" s="505" t="str">
        <f t="shared" si="17"/>
        <v>2011</v>
      </c>
      <c r="AB78" s="534">
        <f>IF(COUNTIF($C$1:C78,C78)=1,1,0)</f>
        <v>1</v>
      </c>
      <c r="AC78" s="535">
        <f t="shared" si="18"/>
        <v>1</v>
      </c>
      <c r="AG78" s="2"/>
      <c r="AI78" s="1" t="s">
        <v>363</v>
      </c>
    </row>
    <row r="79" spans="1:38" ht="26.1" customHeight="1" thickBot="1" x14ac:dyDescent="0.25">
      <c r="B79" s="954"/>
      <c r="C79" s="208" t="s">
        <v>86</v>
      </c>
      <c r="D79" s="642" t="s">
        <v>53</v>
      </c>
      <c r="E79" s="980"/>
      <c r="F79" s="631" t="s">
        <v>1</v>
      </c>
      <c r="G79" s="631" t="s">
        <v>27</v>
      </c>
      <c r="H79" s="631" t="s">
        <v>9</v>
      </c>
      <c r="I79" s="46">
        <v>206</v>
      </c>
      <c r="J79" s="626" t="str">
        <f t="shared" si="15"/>
        <v>OLS</v>
      </c>
      <c r="K79" s="642" t="s">
        <v>31</v>
      </c>
      <c r="L79" s="642"/>
      <c r="M79" s="642"/>
      <c r="N79" s="636"/>
      <c r="O79" s="636"/>
      <c r="P79" s="636"/>
      <c r="Q79" s="128"/>
      <c r="R79" s="128"/>
      <c r="S79" s="636"/>
      <c r="T79" s="839"/>
      <c r="U79" s="839"/>
      <c r="V79" s="636"/>
      <c r="W79" s="977"/>
      <c r="X79" s="636"/>
      <c r="Y79" s="20"/>
      <c r="Z79" s="20"/>
      <c r="AA79" s="18" t="str">
        <f t="shared" si="17"/>
        <v/>
      </c>
      <c r="AB79" s="663">
        <f>IF(COUNTIF($C$1:C79,C79)=1,1,0)</f>
        <v>0</v>
      </c>
      <c r="AC79" s="664" t="str">
        <f t="shared" si="18"/>
        <v/>
      </c>
      <c r="AD79" s="186"/>
      <c r="AG79" s="2"/>
    </row>
    <row r="80" spans="1:38" ht="128.25" customHeight="1" thickBot="1" x14ac:dyDescent="0.25">
      <c r="A80" s="564"/>
      <c r="B80" s="635" t="s">
        <v>1136</v>
      </c>
      <c r="C80" s="176" t="s">
        <v>1064</v>
      </c>
      <c r="D80" s="514" t="s">
        <v>1137</v>
      </c>
      <c r="E80" s="29" t="str">
        <f>D80</f>
        <v>World Health Organization Quality of Life for HIV-abbreviated version (WHOQOL-HIV Bref)</v>
      </c>
      <c r="F80" s="506" t="s">
        <v>19</v>
      </c>
      <c r="G80" s="506" t="s">
        <v>195</v>
      </c>
      <c r="H80" s="29" t="s">
        <v>7</v>
      </c>
      <c r="I80" s="30">
        <v>1526</v>
      </c>
      <c r="J80" s="9" t="str">
        <f t="shared" si="15"/>
        <v>Tweedie Generalized Linear Model (GLM); Log-Normal-Binomial Hurdle Model; Gamma-Binomial Hurdle Model; Normal/Gaussian Tobit Model; response mapping (Multinomial Logistic Models)</v>
      </c>
      <c r="K80" s="95"/>
      <c r="L80" s="514" t="s">
        <v>1138</v>
      </c>
      <c r="M80" s="95"/>
      <c r="N80" s="520" t="s">
        <v>1139</v>
      </c>
      <c r="O80" s="519"/>
      <c r="P80" s="520" t="s">
        <v>1140</v>
      </c>
      <c r="Q80" s="520" t="s">
        <v>1141</v>
      </c>
      <c r="R80" s="520"/>
      <c r="S80" s="519"/>
      <c r="T80" s="519"/>
      <c r="U80" s="519"/>
      <c r="V80" s="519"/>
      <c r="W80" s="435"/>
      <c r="X80" s="519"/>
      <c r="Y80" s="504"/>
      <c r="Z80" s="504"/>
      <c r="AA80" s="504"/>
      <c r="AB80" s="668"/>
      <c r="AC80" s="669"/>
      <c r="AD80" s="670" t="s">
        <v>1175</v>
      </c>
      <c r="AG80" s="2"/>
    </row>
    <row r="81" spans="1:33" ht="51.95" customHeight="1" thickBot="1" x14ac:dyDescent="0.25">
      <c r="B81" s="623" t="s">
        <v>480</v>
      </c>
      <c r="C81" s="208" t="s">
        <v>469</v>
      </c>
      <c r="D81" s="642" t="s">
        <v>481</v>
      </c>
      <c r="E81" s="631" t="str">
        <f>D81</f>
        <v>University of Washington Quality of Life questionnaire version 4 (UW QOL v4)</v>
      </c>
      <c r="F81" s="322" t="s">
        <v>19</v>
      </c>
      <c r="G81" s="323" t="s">
        <v>482</v>
      </c>
      <c r="H81" s="323" t="s">
        <v>3</v>
      </c>
      <c r="I81" s="61">
        <v>89</v>
      </c>
      <c r="J81" s="546" t="str">
        <f t="shared" si="15"/>
        <v>OLS</v>
      </c>
      <c r="K81" s="196" t="s">
        <v>31</v>
      </c>
      <c r="L81" s="338"/>
      <c r="M81" s="338"/>
      <c r="N81" s="335"/>
      <c r="O81" s="335"/>
      <c r="P81" s="335"/>
      <c r="Q81" s="128"/>
      <c r="R81" s="128"/>
      <c r="S81" s="335"/>
      <c r="T81" s="839"/>
      <c r="U81" s="839"/>
      <c r="V81" s="335" t="s">
        <v>634</v>
      </c>
      <c r="W81" s="326" t="s">
        <v>641</v>
      </c>
      <c r="X81" s="128" t="s">
        <v>483</v>
      </c>
      <c r="Y81" s="20"/>
      <c r="Z81" s="20"/>
      <c r="AA81" s="72" t="str">
        <f t="shared" ref="AA81:AA101" si="19">IF(AB81=0,"",IF(AE81="",MID(C81,FIND(", ",C81)+2,4),AE81))</f>
        <v>2014</v>
      </c>
      <c r="AB81" s="665">
        <f>IF(COUNTIF($C$1:C81,C81)=1,1,0)</f>
        <v>1</v>
      </c>
      <c r="AC81" s="666">
        <f t="shared" ref="AC81:AC101" si="20">IF(AND(F81="EQ-5D",AB81=1),COUNTA(K81:S81),"")</f>
        <v>1</v>
      </c>
      <c r="AD81" s="667" t="s">
        <v>474</v>
      </c>
      <c r="AE81" s="279"/>
      <c r="AG81" s="2"/>
    </row>
    <row r="82" spans="1:33" ht="26.1" customHeight="1" thickBot="1" x14ac:dyDescent="0.25">
      <c r="B82" s="953" t="s">
        <v>665</v>
      </c>
      <c r="C82" s="106" t="s">
        <v>658</v>
      </c>
      <c r="D82" s="361" t="s">
        <v>666</v>
      </c>
      <c r="E82" s="929" t="str">
        <f>D82</f>
        <v>AUDIT-C Scores</v>
      </c>
      <c r="F82" s="357" t="s">
        <v>19</v>
      </c>
      <c r="G82" s="331" t="s">
        <v>667</v>
      </c>
      <c r="H82" s="331" t="s">
        <v>11</v>
      </c>
      <c r="I82" s="62">
        <v>17440</v>
      </c>
      <c r="J82" s="931" t="str">
        <f t="shared" si="15"/>
        <v>GLM; Method of recycled predictions applied to obtain average adjusted mean preference weights</v>
      </c>
      <c r="K82" s="296"/>
      <c r="L82" s="337" t="s">
        <v>45</v>
      </c>
      <c r="M82" s="337"/>
      <c r="N82" s="334"/>
      <c r="O82" s="334"/>
      <c r="P82" s="334"/>
      <c r="Q82" s="351"/>
      <c r="R82" s="764"/>
      <c r="S82" s="356" t="s">
        <v>668</v>
      </c>
      <c r="T82" s="973"/>
      <c r="U82" s="973"/>
      <c r="V82" s="334"/>
      <c r="W82" s="939"/>
      <c r="X82" s="351"/>
      <c r="Y82" s="18"/>
      <c r="Z82" s="18"/>
      <c r="AA82" s="505" t="str">
        <f t="shared" si="19"/>
        <v>2016</v>
      </c>
      <c r="AB82" s="534">
        <f>IF(COUNTIF($C$1:C82,C82)=1,1,0)</f>
        <v>1</v>
      </c>
      <c r="AC82" s="535">
        <f t="shared" si="20"/>
        <v>2</v>
      </c>
      <c r="AD82" s="191" t="s">
        <v>639</v>
      </c>
      <c r="AE82" s="279"/>
      <c r="AG82" s="2"/>
    </row>
    <row r="83" spans="1:33" ht="39" customHeight="1" thickBot="1" x14ac:dyDescent="0.25">
      <c r="B83" s="936"/>
      <c r="C83" s="176" t="s">
        <v>658</v>
      </c>
      <c r="D83" s="96" t="s">
        <v>666</v>
      </c>
      <c r="E83" s="930"/>
      <c r="F83" s="318" t="s">
        <v>20</v>
      </c>
      <c r="G83" s="324" t="s">
        <v>667</v>
      </c>
      <c r="H83" s="324" t="s">
        <v>11</v>
      </c>
      <c r="I83" s="268">
        <v>17440</v>
      </c>
      <c r="J83" s="932"/>
      <c r="K83" s="108"/>
      <c r="L83" s="339" t="s">
        <v>45</v>
      </c>
      <c r="M83" s="339"/>
      <c r="N83" s="336"/>
      <c r="O83" s="336"/>
      <c r="P83" s="336"/>
      <c r="Q83" s="352"/>
      <c r="R83" s="765"/>
      <c r="S83" s="118" t="s">
        <v>668</v>
      </c>
      <c r="T83" s="974"/>
      <c r="U83" s="974"/>
      <c r="V83" s="336"/>
      <c r="W83" s="958"/>
      <c r="X83" s="352"/>
      <c r="Y83" s="13"/>
      <c r="Z83" s="13"/>
      <c r="AA83" s="505" t="str">
        <f t="shared" si="19"/>
        <v/>
      </c>
      <c r="AB83" s="534">
        <f>IF(COUNTIF($C$1:C83,C83)=1,1,0)</f>
        <v>0</v>
      </c>
      <c r="AC83" s="535" t="str">
        <f t="shared" si="20"/>
        <v/>
      </c>
      <c r="AD83" s="193" t="s">
        <v>639</v>
      </c>
      <c r="AE83" s="279"/>
      <c r="AG83" s="2"/>
    </row>
    <row r="84" spans="1:33" ht="12.95" customHeight="1" thickBot="1" x14ac:dyDescent="0.25">
      <c r="A84" s="1066"/>
      <c r="B84" s="954" t="s">
        <v>586</v>
      </c>
      <c r="C84" s="208" t="s">
        <v>535</v>
      </c>
      <c r="D84" s="294" t="s">
        <v>587</v>
      </c>
      <c r="E84" s="980" t="str">
        <f>D84</f>
        <v>Diabetes-39 (D-39)</v>
      </c>
      <c r="F84" s="169" t="s">
        <v>19</v>
      </c>
      <c r="G84" s="1001" t="s">
        <v>588</v>
      </c>
      <c r="H84" s="331" t="s">
        <v>410</v>
      </c>
      <c r="I84" s="178">
        <v>924</v>
      </c>
      <c r="J84" s="990" t="str">
        <f>CONCATENATE(IF(K84="","",CONCATENATE(K84,IF(COUNTA(K84:S84)=COUNTA(K84),"","; "))),IF(L84="","",CONCATENATE(L84,IF(COUNTA(K84:S84)=COUNTA(K84:L84),"","; "))),IF(M84="","",CONCATENATE(M84,IF(COUNTA(K84:S84)=COUNTA(K84:M84),"","; "))),IF(N84="","",CONCATENATE(N84,IF(COUNTA(K84:S84)=COUNTA(K84:N84),"","; "))),IF(O84="","",CONCATENATE(O84,IF(COUNTA(K84:S84)=COUNTA(K84:O84),"","; "))),IF(P84="","",CONCATENATE(P84,IF(COUNTA(K84:S84)=COUNTA(K84:P84),"","; "))),IF(Q84="","",CONCATENATE(Q84,IF(COUNTA(K84:S84)=COUNTA(K84:Q84),"","; "))),IF(S84="","",S84))</f>
        <v>OLS; GLM</v>
      </c>
      <c r="K84" s="196" t="s">
        <v>31</v>
      </c>
      <c r="L84" s="196" t="s">
        <v>45</v>
      </c>
      <c r="M84" s="338"/>
      <c r="N84" s="335"/>
      <c r="O84" s="335"/>
      <c r="P84" s="335"/>
      <c r="Q84" s="128"/>
      <c r="R84" s="128"/>
      <c r="S84" s="335"/>
      <c r="T84" s="839"/>
      <c r="U84" s="839"/>
      <c r="V84" s="335"/>
      <c r="W84" s="980" t="s">
        <v>490</v>
      </c>
      <c r="X84" s="128"/>
      <c r="Y84" s="20"/>
      <c r="Z84" s="20"/>
      <c r="AA84" s="505" t="str">
        <f t="shared" si="19"/>
        <v>2015</v>
      </c>
      <c r="AB84" s="534">
        <f>IF(COUNTIF($C$1:C84,C84)=1,1,0)</f>
        <v>1</v>
      </c>
      <c r="AC84" s="535">
        <f t="shared" si="20"/>
        <v>2</v>
      </c>
      <c r="AD84" s="190" t="s">
        <v>545</v>
      </c>
      <c r="AE84" s="276"/>
      <c r="AG84" s="2"/>
    </row>
    <row r="85" spans="1:33" ht="12.95" customHeight="1" thickBot="1" x14ac:dyDescent="0.25">
      <c r="A85" s="1066"/>
      <c r="B85" s="954"/>
      <c r="C85" s="208" t="s">
        <v>535</v>
      </c>
      <c r="D85" s="294" t="s">
        <v>587</v>
      </c>
      <c r="E85" s="980"/>
      <c r="F85" s="332" t="s">
        <v>20</v>
      </c>
      <c r="G85" s="1001"/>
      <c r="H85" s="332" t="str">
        <f>H84</f>
        <v>Endocrine disorders</v>
      </c>
      <c r="I85" s="63">
        <v>924</v>
      </c>
      <c r="J85" s="990"/>
      <c r="K85" s="196" t="s">
        <v>31</v>
      </c>
      <c r="L85" s="196" t="s">
        <v>45</v>
      </c>
      <c r="M85" s="338"/>
      <c r="N85" s="335"/>
      <c r="O85" s="335"/>
      <c r="P85" s="335"/>
      <c r="Q85" s="128"/>
      <c r="R85" s="128"/>
      <c r="S85" s="335"/>
      <c r="T85" s="839"/>
      <c r="U85" s="839"/>
      <c r="V85" s="335"/>
      <c r="W85" s="980"/>
      <c r="X85" s="128"/>
      <c r="Y85" s="20"/>
      <c r="Z85" s="20"/>
      <c r="AA85" s="505" t="str">
        <f t="shared" si="19"/>
        <v/>
      </c>
      <c r="AB85" s="534">
        <f>IF(COUNTIF($C$1:C85,C85)=1,1,0)</f>
        <v>0</v>
      </c>
      <c r="AC85" s="535" t="str">
        <f t="shared" si="20"/>
        <v/>
      </c>
      <c r="AD85" s="151" t="s">
        <v>545</v>
      </c>
      <c r="AE85" s="276"/>
      <c r="AG85" s="2"/>
    </row>
    <row r="86" spans="1:33" ht="12.95" customHeight="1" thickBot="1" x14ac:dyDescent="0.25">
      <c r="A86" s="1066"/>
      <c r="B86" s="954"/>
      <c r="C86" s="208" t="s">
        <v>535</v>
      </c>
      <c r="D86" s="294" t="s">
        <v>587</v>
      </c>
      <c r="E86" s="980"/>
      <c r="F86" s="332" t="s">
        <v>1</v>
      </c>
      <c r="G86" s="1001"/>
      <c r="H86" s="332" t="str">
        <f>H85</f>
        <v>Endocrine disorders</v>
      </c>
      <c r="I86" s="63">
        <v>924</v>
      </c>
      <c r="J86" s="990"/>
      <c r="K86" s="196" t="s">
        <v>31</v>
      </c>
      <c r="L86" s="196" t="s">
        <v>45</v>
      </c>
      <c r="M86" s="338"/>
      <c r="N86" s="335"/>
      <c r="O86" s="335"/>
      <c r="P86" s="335"/>
      <c r="Q86" s="128"/>
      <c r="R86" s="128"/>
      <c r="S86" s="335"/>
      <c r="T86" s="839"/>
      <c r="U86" s="839"/>
      <c r="V86" s="335"/>
      <c r="W86" s="980"/>
      <c r="X86" s="128"/>
      <c r="Y86" s="20"/>
      <c r="Z86" s="20"/>
      <c r="AA86" s="505" t="str">
        <f t="shared" si="19"/>
        <v/>
      </c>
      <c r="AB86" s="534">
        <f>IF(COUNTIF($C$1:C86,C86)=1,1,0)</f>
        <v>0</v>
      </c>
      <c r="AC86" s="535" t="str">
        <f t="shared" si="20"/>
        <v/>
      </c>
      <c r="AD86" s="151" t="s">
        <v>545</v>
      </c>
      <c r="AE86" s="276"/>
      <c r="AG86" s="2"/>
    </row>
    <row r="87" spans="1:33" ht="12.95" customHeight="1" thickBot="1" x14ac:dyDescent="0.25">
      <c r="A87" s="1066"/>
      <c r="B87" s="954"/>
      <c r="C87" s="208" t="s">
        <v>535</v>
      </c>
      <c r="D87" s="294" t="s">
        <v>587</v>
      </c>
      <c r="E87" s="980"/>
      <c r="F87" s="332" t="s">
        <v>390</v>
      </c>
      <c r="G87" s="1001"/>
      <c r="H87" s="332" t="str">
        <f>H86</f>
        <v>Endocrine disorders</v>
      </c>
      <c r="I87" s="63">
        <v>924</v>
      </c>
      <c r="J87" s="990"/>
      <c r="K87" s="196" t="s">
        <v>31</v>
      </c>
      <c r="L87" s="196" t="s">
        <v>45</v>
      </c>
      <c r="M87" s="338"/>
      <c r="N87" s="335"/>
      <c r="O87" s="335"/>
      <c r="P87" s="335"/>
      <c r="Q87" s="128"/>
      <c r="R87" s="128"/>
      <c r="S87" s="335"/>
      <c r="T87" s="839"/>
      <c r="U87" s="839"/>
      <c r="V87" s="335"/>
      <c r="W87" s="980"/>
      <c r="X87" s="128"/>
      <c r="Y87" s="20"/>
      <c r="Z87" s="20"/>
      <c r="AA87" s="505" t="str">
        <f t="shared" si="19"/>
        <v/>
      </c>
      <c r="AB87" s="534">
        <f>IF(COUNTIF($C$1:C87,C87)=1,1,0)</f>
        <v>0</v>
      </c>
      <c r="AC87" s="535" t="str">
        <f t="shared" si="20"/>
        <v/>
      </c>
      <c r="AD87" s="151" t="s">
        <v>545</v>
      </c>
      <c r="AE87" s="276"/>
      <c r="AG87" s="2"/>
    </row>
    <row r="88" spans="1:33" ht="12.95" customHeight="1" thickBot="1" x14ac:dyDescent="0.25">
      <c r="A88" s="1066"/>
      <c r="B88" s="954"/>
      <c r="C88" s="208" t="s">
        <v>535</v>
      </c>
      <c r="D88" s="294" t="s">
        <v>587</v>
      </c>
      <c r="E88" s="980"/>
      <c r="F88" s="332" t="s">
        <v>101</v>
      </c>
      <c r="G88" s="1001"/>
      <c r="H88" s="332" t="str">
        <f>H87</f>
        <v>Endocrine disorders</v>
      </c>
      <c r="I88" s="63">
        <v>924</v>
      </c>
      <c r="J88" s="990"/>
      <c r="K88" s="196" t="s">
        <v>31</v>
      </c>
      <c r="L88" s="196" t="s">
        <v>45</v>
      </c>
      <c r="M88" s="338"/>
      <c r="N88" s="335"/>
      <c r="O88" s="335"/>
      <c r="P88" s="335"/>
      <c r="Q88" s="128"/>
      <c r="R88" s="128"/>
      <c r="S88" s="335"/>
      <c r="T88" s="839"/>
      <c r="U88" s="839"/>
      <c r="V88" s="335"/>
      <c r="W88" s="980"/>
      <c r="X88" s="128"/>
      <c r="Y88" s="20"/>
      <c r="Z88" s="20"/>
      <c r="AA88" s="505" t="str">
        <f t="shared" si="19"/>
        <v/>
      </c>
      <c r="AB88" s="534">
        <f>IF(COUNTIF($C$1:C88,C88)=1,1,0)</f>
        <v>0</v>
      </c>
      <c r="AC88" s="535" t="str">
        <f t="shared" si="20"/>
        <v/>
      </c>
      <c r="AD88" s="151" t="s">
        <v>545</v>
      </c>
      <c r="AE88" s="276"/>
      <c r="AG88" s="2"/>
    </row>
    <row r="89" spans="1:33" ht="12.95" customHeight="1" thickBot="1" x14ac:dyDescent="0.25">
      <c r="A89" s="1066"/>
      <c r="B89" s="936"/>
      <c r="C89" s="208" t="s">
        <v>535</v>
      </c>
      <c r="D89" s="295" t="s">
        <v>587</v>
      </c>
      <c r="E89" s="930"/>
      <c r="F89" s="333" t="s">
        <v>392</v>
      </c>
      <c r="G89" s="1002"/>
      <c r="H89" s="333" t="str">
        <f>H88</f>
        <v>Endocrine disorders</v>
      </c>
      <c r="I89" s="64">
        <v>924</v>
      </c>
      <c r="J89" s="932"/>
      <c r="K89" s="196" t="s">
        <v>31</v>
      </c>
      <c r="L89" s="196" t="s">
        <v>45</v>
      </c>
      <c r="M89" s="338"/>
      <c r="N89" s="335"/>
      <c r="O89" s="335"/>
      <c r="P89" s="335"/>
      <c r="Q89" s="128"/>
      <c r="R89" s="128"/>
      <c r="S89" s="335"/>
      <c r="T89" s="839"/>
      <c r="U89" s="839"/>
      <c r="V89" s="335"/>
      <c r="W89" s="930"/>
      <c r="X89" s="128"/>
      <c r="Y89" s="20"/>
      <c r="Z89" s="20"/>
      <c r="AA89" s="505" t="str">
        <f t="shared" si="19"/>
        <v/>
      </c>
      <c r="AB89" s="534">
        <f>IF(COUNTIF($C$1:C89,C89)=1,1,0)</f>
        <v>0</v>
      </c>
      <c r="AC89" s="535" t="str">
        <f t="shared" si="20"/>
        <v/>
      </c>
      <c r="AD89" s="151" t="s">
        <v>545</v>
      </c>
      <c r="AE89" s="276"/>
      <c r="AG89" s="2"/>
    </row>
    <row r="90" spans="1:33" ht="12.95" customHeight="1" thickBot="1" x14ac:dyDescent="0.25">
      <c r="B90" s="953" t="s">
        <v>589</v>
      </c>
      <c r="C90" s="261" t="s">
        <v>800</v>
      </c>
      <c r="D90" s="91" t="s">
        <v>487</v>
      </c>
      <c r="E90" s="1079" t="str">
        <f>D90</f>
        <v>MacNew Heart Disease Quality of Life Questionnaire (MacNew) instrument</v>
      </c>
      <c r="F90" s="331" t="s">
        <v>19</v>
      </c>
      <c r="G90" s="1008" t="s">
        <v>488</v>
      </c>
      <c r="H90" s="331" t="s">
        <v>4</v>
      </c>
      <c r="I90" s="62">
        <v>943</v>
      </c>
      <c r="J90" s="986" t="str">
        <f>CONCATENATE(IF(K90="","",CONCATENATE(K90,IF(COUNTA(K90:S90)=COUNTA(K90),"","; "))),IF(L90="","",CONCATENATE(L90,IF(COUNTA(K90:S90)=COUNTA(K90:L90),"","; "))),IF(M90="","",CONCATENATE(M90,IF(COUNTA(K90:S90)=COUNTA(K90:M90),"","; "))),IF(N90="","",CONCATENATE(N90,IF(COUNTA(K90:S90)=COUNTA(K90:N90),"","; "))),IF(O90="","",CONCATENATE(O90,IF(COUNTA(K90:S90)=COUNTA(K90:O90),"","; "))),IF(P90="","",CONCATENATE(P90,IF(COUNTA(K90:S90)=COUNTA(K90:P90),"","; "))),IF(Q90="","",CONCATENATE(Q90,IF(COUNTA(K90:S90)=COUNTA(K90:Q90),"","; "))),IF(S90="","",S90))</f>
        <v>OLS; GLM; robust MM-estimator</v>
      </c>
      <c r="K90" s="107" t="s">
        <v>31</v>
      </c>
      <c r="L90" s="107" t="s">
        <v>45</v>
      </c>
      <c r="M90" s="91"/>
      <c r="N90" s="115"/>
      <c r="O90" s="115"/>
      <c r="P90" s="115"/>
      <c r="Q90" s="122"/>
      <c r="R90" s="122"/>
      <c r="S90" s="119" t="s">
        <v>489</v>
      </c>
      <c r="T90" s="517"/>
      <c r="U90" s="517"/>
      <c r="V90" s="115"/>
      <c r="W90" s="1005" t="s">
        <v>490</v>
      </c>
      <c r="X90" s="122"/>
      <c r="Y90" s="14"/>
      <c r="Z90" s="14"/>
      <c r="AA90" s="505" t="str">
        <f t="shared" si="19"/>
        <v>2015</v>
      </c>
      <c r="AB90" s="534">
        <f>IF(COUNTIF($C$1:C90,C90)=1,1,0)</f>
        <v>1</v>
      </c>
      <c r="AC90" s="535">
        <f t="shared" si="20"/>
        <v>3</v>
      </c>
      <c r="AD90" s="147" t="s">
        <v>474</v>
      </c>
      <c r="AE90" s="279"/>
      <c r="AG90" s="2"/>
    </row>
    <row r="91" spans="1:33" ht="12.95" customHeight="1" thickBot="1" x14ac:dyDescent="0.25">
      <c r="B91" s="954"/>
      <c r="C91" s="100" t="s">
        <v>800</v>
      </c>
      <c r="D91" s="93" t="s">
        <v>487</v>
      </c>
      <c r="E91" s="1030"/>
      <c r="F91" s="332" t="s">
        <v>20</v>
      </c>
      <c r="G91" s="1009"/>
      <c r="H91" s="332" t="str">
        <f>H90</f>
        <v>Cardiovascular</v>
      </c>
      <c r="I91" s="63">
        <v>943</v>
      </c>
      <c r="J91" s="987"/>
      <c r="K91" s="107" t="s">
        <v>31</v>
      </c>
      <c r="L91" s="107" t="s">
        <v>45</v>
      </c>
      <c r="M91" s="91"/>
      <c r="N91" s="115"/>
      <c r="O91" s="115"/>
      <c r="P91" s="115"/>
      <c r="Q91" s="122"/>
      <c r="R91" s="122"/>
      <c r="S91" s="119" t="s">
        <v>489</v>
      </c>
      <c r="T91" s="518"/>
      <c r="U91" s="518"/>
      <c r="V91" s="116"/>
      <c r="W91" s="1006"/>
      <c r="X91" s="125"/>
      <c r="Y91" s="15"/>
      <c r="Z91" s="15"/>
      <c r="AA91" s="505" t="str">
        <f t="shared" si="19"/>
        <v/>
      </c>
      <c r="AB91" s="534">
        <f>IF(COUNTIF($C$1:C91,C91)=1,1,0)</f>
        <v>0</v>
      </c>
      <c r="AC91" s="535" t="str">
        <f t="shared" si="20"/>
        <v/>
      </c>
      <c r="AD91" s="147" t="s">
        <v>474</v>
      </c>
      <c r="AE91" s="279"/>
      <c r="AG91" s="2"/>
    </row>
    <row r="92" spans="1:33" ht="12.95" customHeight="1" thickBot="1" x14ac:dyDescent="0.25">
      <c r="B92" s="954"/>
      <c r="C92" s="100" t="s">
        <v>800</v>
      </c>
      <c r="D92" s="93" t="s">
        <v>487</v>
      </c>
      <c r="E92" s="1030"/>
      <c r="F92" s="332" t="s">
        <v>1</v>
      </c>
      <c r="G92" s="1009"/>
      <c r="H92" s="332" t="str">
        <f>H91</f>
        <v>Cardiovascular</v>
      </c>
      <c r="I92" s="63">
        <v>943</v>
      </c>
      <c r="J92" s="987"/>
      <c r="K92" s="107" t="s">
        <v>31</v>
      </c>
      <c r="L92" s="107" t="s">
        <v>45</v>
      </c>
      <c r="M92" s="91"/>
      <c r="N92" s="115"/>
      <c r="O92" s="115"/>
      <c r="P92" s="115"/>
      <c r="Q92" s="122"/>
      <c r="R92" s="122"/>
      <c r="S92" s="119" t="s">
        <v>489</v>
      </c>
      <c r="T92" s="518"/>
      <c r="U92" s="518"/>
      <c r="V92" s="116"/>
      <c r="W92" s="1006"/>
      <c r="X92" s="125"/>
      <c r="Y92" s="15"/>
      <c r="Z92" s="15"/>
      <c r="AA92" s="505" t="str">
        <f t="shared" si="19"/>
        <v/>
      </c>
      <c r="AB92" s="534">
        <f>IF(COUNTIF($C$1:C92,C92)=1,1,0)</f>
        <v>0</v>
      </c>
      <c r="AC92" s="535" t="str">
        <f t="shared" si="20"/>
        <v/>
      </c>
      <c r="AD92" s="147" t="s">
        <v>474</v>
      </c>
      <c r="AE92" s="279"/>
      <c r="AG92" s="2"/>
    </row>
    <row r="93" spans="1:33" ht="12.95" customHeight="1" thickBot="1" x14ac:dyDescent="0.25">
      <c r="B93" s="954"/>
      <c r="C93" s="100" t="s">
        <v>800</v>
      </c>
      <c r="D93" s="93" t="s">
        <v>487</v>
      </c>
      <c r="E93" s="1030"/>
      <c r="F93" s="332" t="s">
        <v>390</v>
      </c>
      <c r="G93" s="1009"/>
      <c r="H93" s="332" t="str">
        <f>H92</f>
        <v>Cardiovascular</v>
      </c>
      <c r="I93" s="63">
        <v>640</v>
      </c>
      <c r="J93" s="987"/>
      <c r="K93" s="107" t="s">
        <v>31</v>
      </c>
      <c r="L93" s="107" t="s">
        <v>45</v>
      </c>
      <c r="M93" s="91"/>
      <c r="N93" s="115"/>
      <c r="O93" s="115"/>
      <c r="P93" s="115"/>
      <c r="Q93" s="122"/>
      <c r="R93" s="122"/>
      <c r="S93" s="119" t="s">
        <v>489</v>
      </c>
      <c r="T93" s="518"/>
      <c r="U93" s="518"/>
      <c r="V93" s="116"/>
      <c r="W93" s="1006"/>
      <c r="X93" s="125"/>
      <c r="Y93" s="15"/>
      <c r="Z93" s="15"/>
      <c r="AA93" s="505" t="str">
        <f t="shared" si="19"/>
        <v/>
      </c>
      <c r="AB93" s="534">
        <f>IF(COUNTIF($C$1:C93,C93)=1,1,0)</f>
        <v>0</v>
      </c>
      <c r="AC93" s="535" t="str">
        <f t="shared" si="20"/>
        <v/>
      </c>
      <c r="AD93" s="147" t="s">
        <v>474</v>
      </c>
      <c r="AE93" s="279"/>
      <c r="AG93" s="2"/>
    </row>
    <row r="94" spans="1:33" ht="12.95" customHeight="1" thickBot="1" x14ac:dyDescent="0.25">
      <c r="B94" s="954"/>
      <c r="C94" s="100" t="s">
        <v>800</v>
      </c>
      <c r="D94" s="93" t="s">
        <v>487</v>
      </c>
      <c r="E94" s="1030"/>
      <c r="F94" s="332" t="s">
        <v>101</v>
      </c>
      <c r="G94" s="1009"/>
      <c r="H94" s="332" t="str">
        <f>H93</f>
        <v>Cardiovascular</v>
      </c>
      <c r="I94" s="63">
        <v>943</v>
      </c>
      <c r="J94" s="987"/>
      <c r="K94" s="107" t="s">
        <v>31</v>
      </c>
      <c r="L94" s="107" t="s">
        <v>45</v>
      </c>
      <c r="M94" s="91"/>
      <c r="N94" s="115"/>
      <c r="O94" s="115"/>
      <c r="P94" s="115"/>
      <c r="Q94" s="122"/>
      <c r="R94" s="122"/>
      <c r="S94" s="119" t="s">
        <v>489</v>
      </c>
      <c r="T94" s="518"/>
      <c r="U94" s="518"/>
      <c r="V94" s="116"/>
      <c r="W94" s="1006"/>
      <c r="X94" s="125"/>
      <c r="Y94" s="15"/>
      <c r="Z94" s="15"/>
      <c r="AA94" s="505" t="str">
        <f t="shared" si="19"/>
        <v/>
      </c>
      <c r="AB94" s="534">
        <f>IF(COUNTIF($C$1:C94,C94)=1,1,0)</f>
        <v>0</v>
      </c>
      <c r="AC94" s="535" t="str">
        <f t="shared" si="20"/>
        <v/>
      </c>
      <c r="AD94" s="147" t="s">
        <v>474</v>
      </c>
      <c r="AE94" s="279"/>
      <c r="AG94" s="2"/>
    </row>
    <row r="95" spans="1:33" ht="12.95" customHeight="1" thickBot="1" x14ac:dyDescent="0.25">
      <c r="B95" s="936"/>
      <c r="C95" s="101" t="s">
        <v>800</v>
      </c>
      <c r="D95" s="102" t="s">
        <v>487</v>
      </c>
      <c r="E95" s="1080"/>
      <c r="F95" s="333" t="s">
        <v>392</v>
      </c>
      <c r="G95" s="1010"/>
      <c r="H95" s="333" t="str">
        <f>H94</f>
        <v>Cardiovascular</v>
      </c>
      <c r="I95" s="64">
        <v>943</v>
      </c>
      <c r="J95" s="988"/>
      <c r="K95" s="107" t="s">
        <v>31</v>
      </c>
      <c r="L95" s="107" t="s">
        <v>45</v>
      </c>
      <c r="M95" s="91"/>
      <c r="N95" s="115"/>
      <c r="O95" s="115"/>
      <c r="P95" s="115"/>
      <c r="Q95" s="122"/>
      <c r="R95" s="122"/>
      <c r="S95" s="119" t="s">
        <v>489</v>
      </c>
      <c r="T95" s="524"/>
      <c r="U95" s="524"/>
      <c r="V95" s="129"/>
      <c r="W95" s="1007"/>
      <c r="X95" s="130"/>
      <c r="Y95" s="65"/>
      <c r="Z95" s="65"/>
      <c r="AA95" s="505" t="str">
        <f t="shared" si="19"/>
        <v/>
      </c>
      <c r="AB95" s="534">
        <f>IF(COUNTIF($C$1:C95,C95)=1,1,0)</f>
        <v>0</v>
      </c>
      <c r="AC95" s="535" t="str">
        <f t="shared" si="20"/>
        <v/>
      </c>
      <c r="AD95" s="147" t="s">
        <v>474</v>
      </c>
      <c r="AE95" s="279"/>
      <c r="AG95" s="2"/>
    </row>
    <row r="96" spans="1:33" ht="25.5" customHeight="1" thickBot="1" x14ac:dyDescent="0.25">
      <c r="B96" s="1069" t="s">
        <v>929</v>
      </c>
      <c r="C96" s="293" t="s">
        <v>813</v>
      </c>
      <c r="D96" s="297" t="s">
        <v>930</v>
      </c>
      <c r="E96" s="554" t="str">
        <f t="shared" ref="E96:E116" si="21">D96</f>
        <v>Parkinson's Disease Questionnaire-8 (PDQ-8)</v>
      </c>
      <c r="F96" s="548" t="s">
        <v>19</v>
      </c>
      <c r="G96" s="554" t="s">
        <v>931</v>
      </c>
      <c r="H96" s="554" t="s">
        <v>5</v>
      </c>
      <c r="I96" s="510">
        <v>228</v>
      </c>
      <c r="J96" s="931" t="str">
        <f>CONCATENATE(IF(K96="","",CONCATENATE(K96,IF(COUNTA(K96:S96)=COUNTA(K96),"","; "))),IF(L96="","",CONCATENATE(L96,IF(COUNTA(K96:S96)=COUNTA(K96:L96),"","; "))),IF(M96="","",CONCATENATE(M96,IF(COUNTA(K96:S96)=COUNTA(K96:M96),"","; "))),IF(N96="","",CONCATENATE(N96,IF(COUNTA(K96:S96)=COUNTA(K96:N96),"","; "))),IF(O96="","",CONCATENATE(O96,IF(COUNTA(K96:S96)=COUNTA(K96:O96),"","; "))),IF(P96="","",CONCATENATE(P96,IF(COUNTA(K96:S96)=COUNTA(K96:P96),"","; "))),IF(Q96="","",CONCATENATE(Q96,IF(COUNTA(K96:S96)=COUNTA(K96:Q96),"","; "))),IF(S96="","",S96))</f>
        <v>OLS; GLM; response mapping; robust MM-estimator</v>
      </c>
      <c r="K96" s="105" t="s">
        <v>31</v>
      </c>
      <c r="L96" s="105" t="s">
        <v>45</v>
      </c>
      <c r="M96" s="95"/>
      <c r="N96" s="467"/>
      <c r="O96" s="467"/>
      <c r="P96" s="467"/>
      <c r="Q96" s="468" t="s">
        <v>46</v>
      </c>
      <c r="R96" s="520"/>
      <c r="S96" s="131" t="s">
        <v>489</v>
      </c>
      <c r="T96" s="840"/>
      <c r="U96" s="840"/>
      <c r="V96" s="418"/>
      <c r="W96" s="929"/>
      <c r="X96" s="425"/>
      <c r="Y96" s="13"/>
      <c r="Z96" s="13"/>
      <c r="AA96" s="505" t="str">
        <f t="shared" si="19"/>
        <v>2018</v>
      </c>
      <c r="AB96" s="534">
        <f>IF(COUNTIF($C$1:C96,C96)=1,1,0)</f>
        <v>1</v>
      </c>
      <c r="AC96" s="535">
        <f t="shared" si="20"/>
        <v>4</v>
      </c>
      <c r="AD96" s="556" t="s">
        <v>976</v>
      </c>
      <c r="AE96" s="279"/>
      <c r="AG96" s="2"/>
    </row>
    <row r="97" spans="1:36" ht="26.1" customHeight="1" thickBot="1" x14ac:dyDescent="0.25">
      <c r="B97" s="941"/>
      <c r="C97" s="293" t="s">
        <v>813</v>
      </c>
      <c r="D97" s="297" t="s">
        <v>930</v>
      </c>
      <c r="E97" s="553" t="str">
        <f t="shared" si="21"/>
        <v>Parkinson's Disease Questionnaire-8 (PDQ-8)</v>
      </c>
      <c r="F97" s="549" t="s">
        <v>80</v>
      </c>
      <c r="G97" s="553" t="s">
        <v>931</v>
      </c>
      <c r="H97" s="553" t="s">
        <v>5</v>
      </c>
      <c r="I97" s="63">
        <v>228</v>
      </c>
      <c r="J97" s="990"/>
      <c r="K97" s="296" t="s">
        <v>31</v>
      </c>
      <c r="L97" s="296" t="s">
        <v>45</v>
      </c>
      <c r="M97" s="419"/>
      <c r="N97" s="417"/>
      <c r="O97" s="417"/>
      <c r="P97" s="417"/>
      <c r="Q97" s="426" t="s">
        <v>46</v>
      </c>
      <c r="R97" s="768"/>
      <c r="S97" s="119" t="s">
        <v>489</v>
      </c>
      <c r="T97" s="840"/>
      <c r="U97" s="840"/>
      <c r="V97" s="418"/>
      <c r="W97" s="980"/>
      <c r="X97" s="425"/>
      <c r="Y97" s="13"/>
      <c r="Z97" s="13"/>
      <c r="AA97" s="505" t="str">
        <f t="shared" si="19"/>
        <v/>
      </c>
      <c r="AB97" s="534">
        <f>IF(COUNTIF($C$1:C97,C97)=1,1,0)</f>
        <v>0</v>
      </c>
      <c r="AC97" s="535" t="str">
        <f t="shared" si="20"/>
        <v/>
      </c>
      <c r="AD97" s="557" t="s">
        <v>976</v>
      </c>
      <c r="AE97" s="279"/>
      <c r="AG97" s="2"/>
    </row>
    <row r="98" spans="1:36" ht="26.1" customHeight="1" thickBot="1" x14ac:dyDescent="0.25">
      <c r="B98" s="942"/>
      <c r="C98" s="293" t="s">
        <v>813</v>
      </c>
      <c r="D98" s="297" t="s">
        <v>930</v>
      </c>
      <c r="E98" s="543" t="str">
        <f t="shared" si="21"/>
        <v>Parkinson's Disease Questionnaire-8 (PDQ-8)</v>
      </c>
      <c r="F98" s="547" t="s">
        <v>101</v>
      </c>
      <c r="G98" s="555" t="s">
        <v>931</v>
      </c>
      <c r="H98" s="555" t="s">
        <v>5</v>
      </c>
      <c r="I98" s="64">
        <v>228</v>
      </c>
      <c r="J98" s="932"/>
      <c r="K98" s="296" t="s">
        <v>31</v>
      </c>
      <c r="L98" s="296" t="s">
        <v>45</v>
      </c>
      <c r="M98" s="419"/>
      <c r="N98" s="417"/>
      <c r="O98" s="417"/>
      <c r="P98" s="417"/>
      <c r="Q98" s="426" t="s">
        <v>46</v>
      </c>
      <c r="R98" s="768"/>
      <c r="S98" s="119" t="s">
        <v>489</v>
      </c>
      <c r="T98" s="840"/>
      <c r="U98" s="840"/>
      <c r="V98" s="418"/>
      <c r="W98" s="930"/>
      <c r="X98" s="425"/>
      <c r="Y98" s="13"/>
      <c r="Z98" s="13"/>
      <c r="AA98" s="505" t="str">
        <f t="shared" si="19"/>
        <v/>
      </c>
      <c r="AB98" s="534">
        <f>IF(COUNTIF($C$1:C98,C98)=1,1,0)</f>
        <v>0</v>
      </c>
      <c r="AC98" s="535" t="str">
        <f t="shared" si="20"/>
        <v/>
      </c>
      <c r="AD98" s="558" t="s">
        <v>976</v>
      </c>
      <c r="AE98" s="279"/>
      <c r="AG98" s="2"/>
    </row>
    <row r="99" spans="1:36" ht="65.099999999999994" customHeight="1" thickBot="1" x14ac:dyDescent="0.25">
      <c r="B99" s="32" t="s">
        <v>556</v>
      </c>
      <c r="C99" s="94" t="s">
        <v>542</v>
      </c>
      <c r="D99" s="514" t="s">
        <v>1179</v>
      </c>
      <c r="E99" s="29" t="str">
        <f t="shared" si="21"/>
        <v>Functional Assessment of Cancer Therapy - Breast (FACT-B)</v>
      </c>
      <c r="F99" s="322" t="s">
        <v>80</v>
      </c>
      <c r="G99" s="29" t="s">
        <v>60</v>
      </c>
      <c r="H99" s="29" t="s">
        <v>3</v>
      </c>
      <c r="I99" s="30">
        <v>238</v>
      </c>
      <c r="J99" s="550" t="str">
        <f t="shared" ref="J99:J114" si="22">CONCATENATE(IF(K99="","",CONCATENATE(K99,IF(COUNTA(K99:S99)=COUNTA(K99),"","; "))),IF(L99="","",CONCATENATE(L99,IF(COUNTA(K99:S99)=COUNTA(K99:L99),"","; "))),IF(M99="","",CONCATENATE(M99,IF(COUNTA(K99:S99)=COUNTA(K99:M99),"","; "))),IF(N99="","",CONCATENATE(N99,IF(COUNTA(K99:S99)=COUNTA(K99:N99),"","; "))),IF(O99="","",CONCATENATE(O99,IF(COUNTA(K99:S99)=COUNTA(K99:O99),"","; "))),IF(P99="","",CONCATENATE(P99,IF(COUNTA(K99:S99)=COUNTA(K99:P99),"","; "))),IF(Q99="","",CONCATENATE(Q99,IF(COUNTA(K99:S99)=COUNTA(K99:Q99),"","; "))),IF(S99="","",S99))</f>
        <v>OLS; CLAD ; Tobit</v>
      </c>
      <c r="K99" s="95" t="s">
        <v>31</v>
      </c>
      <c r="L99" s="95"/>
      <c r="M99" s="95"/>
      <c r="N99" s="96"/>
      <c r="O99" s="96" t="s">
        <v>557</v>
      </c>
      <c r="P99" s="150" t="s">
        <v>88</v>
      </c>
      <c r="Q99" s="138"/>
      <c r="R99" s="138"/>
      <c r="S99" s="138"/>
      <c r="T99" s="519"/>
      <c r="U99" s="519"/>
      <c r="V99" s="138"/>
      <c r="W99" s="37"/>
      <c r="X99" s="96" t="s">
        <v>670</v>
      </c>
      <c r="Y99" s="12"/>
      <c r="Z99" s="12"/>
      <c r="AA99" s="505" t="str">
        <f t="shared" si="19"/>
        <v>2014</v>
      </c>
      <c r="AB99" s="534">
        <f>IF(COUNTIF($C$1:C99,C99)=1,1,0)</f>
        <v>1</v>
      </c>
      <c r="AC99" s="535" t="str">
        <f t="shared" si="20"/>
        <v/>
      </c>
      <c r="AD99" s="151" t="s">
        <v>545</v>
      </c>
      <c r="AE99" s="276"/>
      <c r="AF99" s="152"/>
      <c r="AG99" s="152"/>
      <c r="AH99" s="8"/>
      <c r="AI99" s="8"/>
      <c r="AJ99" s="8"/>
    </row>
    <row r="100" spans="1:36" ht="51.95" customHeight="1" thickBot="1" x14ac:dyDescent="0.25">
      <c r="B100" s="28" t="s">
        <v>286</v>
      </c>
      <c r="C100" s="94" t="s">
        <v>102</v>
      </c>
      <c r="D100" s="214" t="s">
        <v>511</v>
      </c>
      <c r="E100" s="357" t="str">
        <f t="shared" si="21"/>
        <v>Functional Assessment of Cancer Therapy - General (FACT-G)</v>
      </c>
      <c r="F100" s="29" t="s">
        <v>19</v>
      </c>
      <c r="G100" s="29" t="s">
        <v>3</v>
      </c>
      <c r="H100" s="29" t="s">
        <v>3</v>
      </c>
      <c r="I100" s="30">
        <v>572</v>
      </c>
      <c r="J100" s="550" t="str">
        <f t="shared" si="22"/>
        <v>OLS; CLAD</v>
      </c>
      <c r="K100" s="95" t="s">
        <v>31</v>
      </c>
      <c r="L100" s="95"/>
      <c r="M100" s="95"/>
      <c r="N100" s="117"/>
      <c r="O100" s="118" t="s">
        <v>59</v>
      </c>
      <c r="P100" s="118"/>
      <c r="Q100" s="118"/>
      <c r="R100" s="118"/>
      <c r="S100" s="118"/>
      <c r="T100" s="519"/>
      <c r="U100" s="519"/>
      <c r="V100" s="117" t="s">
        <v>423</v>
      </c>
      <c r="W100" s="37" t="s">
        <v>424</v>
      </c>
      <c r="X100" s="117"/>
      <c r="Y100" s="12"/>
      <c r="Z100" s="12"/>
      <c r="AA100" s="505" t="str">
        <f t="shared" si="19"/>
        <v>2009</v>
      </c>
      <c r="AB100" s="534">
        <f>IF(COUNTIF($C$1:C100,C100)=1,1,0)</f>
        <v>1</v>
      </c>
      <c r="AC100" s="535">
        <f t="shared" si="20"/>
        <v>2</v>
      </c>
      <c r="AG100" s="2"/>
      <c r="AI100" s="1" t="s">
        <v>363</v>
      </c>
    </row>
    <row r="101" spans="1:36" ht="39" customHeight="1" thickBot="1" x14ac:dyDescent="0.25">
      <c r="B101" s="28" t="s">
        <v>285</v>
      </c>
      <c r="C101" s="94" t="s">
        <v>57</v>
      </c>
      <c r="D101" s="95" t="s">
        <v>417</v>
      </c>
      <c r="E101" s="357" t="str">
        <f t="shared" si="21"/>
        <v>8-item Parkinson’s Disease Questionnaire (PDQ-8)</v>
      </c>
      <c r="F101" s="29" t="s">
        <v>19</v>
      </c>
      <c r="G101" s="29" t="s">
        <v>58</v>
      </c>
      <c r="H101" s="29" t="s">
        <v>5</v>
      </c>
      <c r="I101" s="30">
        <v>162</v>
      </c>
      <c r="J101" s="550" t="str">
        <f t="shared" si="22"/>
        <v>OLS; CLAD</v>
      </c>
      <c r="K101" s="95" t="s">
        <v>31</v>
      </c>
      <c r="L101" s="95"/>
      <c r="M101" s="95"/>
      <c r="N101" s="117"/>
      <c r="O101" s="118" t="s">
        <v>59</v>
      </c>
      <c r="P101" s="117"/>
      <c r="Q101" s="118"/>
      <c r="R101" s="118"/>
      <c r="S101" s="117"/>
      <c r="T101" s="519"/>
      <c r="U101" s="519"/>
      <c r="V101" s="117"/>
      <c r="W101" s="37"/>
      <c r="X101" s="117"/>
      <c r="Y101" s="12"/>
      <c r="Z101" s="12"/>
      <c r="AA101" s="505" t="str">
        <f t="shared" si="19"/>
        <v>2008</v>
      </c>
      <c r="AB101" s="534">
        <f>IF(COUNTIF($C$1:C101,C101)=1,1,0)</f>
        <v>1</v>
      </c>
      <c r="AC101" s="535">
        <f t="shared" si="20"/>
        <v>2</v>
      </c>
      <c r="AG101" s="2"/>
      <c r="AI101" s="1" t="s">
        <v>363</v>
      </c>
    </row>
    <row r="102" spans="1:36" ht="75" customHeight="1" thickBot="1" x14ac:dyDescent="0.25">
      <c r="A102" s="564"/>
      <c r="B102" s="734" t="s">
        <v>1228</v>
      </c>
      <c r="C102" s="217" t="s">
        <v>1086</v>
      </c>
      <c r="D102" s="726" t="s">
        <v>119</v>
      </c>
      <c r="E102" s="731" t="str">
        <f t="shared" si="21"/>
        <v>Oxford Knee Score (OKS)</v>
      </c>
      <c r="F102" s="506" t="s">
        <v>19</v>
      </c>
      <c r="G102" s="728" t="s">
        <v>76</v>
      </c>
      <c r="H102" s="728" t="s">
        <v>9</v>
      </c>
      <c r="I102" s="30">
        <v>5857</v>
      </c>
      <c r="J102" s="710" t="str">
        <f t="shared" si="22"/>
        <v>OLS</v>
      </c>
      <c r="K102" s="175" t="s">
        <v>31</v>
      </c>
      <c r="L102" s="95"/>
      <c r="M102" s="95"/>
      <c r="N102" s="519"/>
      <c r="O102" s="118"/>
      <c r="P102" s="519"/>
      <c r="Q102" s="118"/>
      <c r="R102" s="118"/>
      <c r="S102" s="519"/>
      <c r="T102" s="519"/>
      <c r="U102" s="519"/>
      <c r="V102" s="519"/>
      <c r="W102" s="37"/>
      <c r="X102" s="519"/>
      <c r="Y102" s="504"/>
      <c r="Z102" s="504"/>
      <c r="AA102" s="505"/>
      <c r="AB102" s="534"/>
      <c r="AC102" s="535"/>
      <c r="AD102" s="526" t="s">
        <v>1175</v>
      </c>
      <c r="AG102" s="2"/>
    </row>
    <row r="103" spans="1:36" ht="51.95" customHeight="1" thickBot="1" x14ac:dyDescent="0.25">
      <c r="B103" s="159" t="s">
        <v>713</v>
      </c>
      <c r="C103" s="94" t="s">
        <v>536</v>
      </c>
      <c r="D103" s="296" t="s">
        <v>26</v>
      </c>
      <c r="E103" s="357" t="str">
        <f t="shared" si="21"/>
        <v>SF-12</v>
      </c>
      <c r="F103" s="161" t="s">
        <v>19</v>
      </c>
      <c r="G103" s="365" t="s">
        <v>22</v>
      </c>
      <c r="H103" s="365" t="s">
        <v>22</v>
      </c>
      <c r="I103" s="162">
        <v>7120</v>
      </c>
      <c r="J103" s="550" t="str">
        <f t="shared" si="22"/>
        <v>OLS; 2-part; Finite mixture models</v>
      </c>
      <c r="K103" s="95" t="s">
        <v>31</v>
      </c>
      <c r="L103" s="95"/>
      <c r="M103" s="95"/>
      <c r="N103" s="118" t="s">
        <v>44</v>
      </c>
      <c r="O103" s="118"/>
      <c r="P103" s="118"/>
      <c r="Q103" s="118"/>
      <c r="R103" s="118"/>
      <c r="S103" s="131" t="s">
        <v>537</v>
      </c>
      <c r="T103" s="519"/>
      <c r="U103" s="519"/>
      <c r="V103" s="117"/>
      <c r="W103" s="37"/>
      <c r="X103" s="117"/>
      <c r="Y103" s="12"/>
      <c r="Z103" s="12"/>
      <c r="AA103" s="505" t="str">
        <f t="shared" ref="AA103:AA116" si="23">IF(AB103=0,"",IF(AE103="",MID(C103,FIND(", ",C103)+2,4),AE103))</f>
        <v>2015</v>
      </c>
      <c r="AB103" s="534">
        <f>IF(COUNTIF($C$1:C103,C103)=1,1,0)</f>
        <v>1</v>
      </c>
      <c r="AC103" s="535">
        <f t="shared" ref="AC103:AC116" si="24">IF(AND(F103="EQ-5D",AB103=1),COUNTA(K103:S103),"")</f>
        <v>3</v>
      </c>
      <c r="AD103" s="147" t="s">
        <v>545</v>
      </c>
      <c r="AE103" s="279"/>
      <c r="AG103" s="2"/>
    </row>
    <row r="104" spans="1:36" ht="26.1" customHeight="1" thickBot="1" x14ac:dyDescent="0.25">
      <c r="B104" s="1068" t="s">
        <v>892</v>
      </c>
      <c r="C104" s="90" t="s">
        <v>829</v>
      </c>
      <c r="D104" s="107" t="s">
        <v>891</v>
      </c>
      <c r="E104" s="357" t="str">
        <f t="shared" si="21"/>
        <v>Fibromyalgia Impact Questionnaire (FIQR)</v>
      </c>
      <c r="F104" s="402" t="s">
        <v>80</v>
      </c>
      <c r="G104" s="403" t="s">
        <v>893</v>
      </c>
      <c r="H104" s="210" t="s">
        <v>9</v>
      </c>
      <c r="I104" s="404">
        <v>192</v>
      </c>
      <c r="J104" s="550" t="str">
        <f t="shared" si="22"/>
        <v>OLS; GLM</v>
      </c>
      <c r="K104" s="247" t="s">
        <v>31</v>
      </c>
      <c r="L104" s="247" t="s">
        <v>45</v>
      </c>
      <c r="M104" s="91"/>
      <c r="N104" s="122"/>
      <c r="O104" s="122"/>
      <c r="P104" s="122"/>
      <c r="Q104" s="122"/>
      <c r="R104" s="122"/>
      <c r="S104" s="119"/>
      <c r="T104" s="517"/>
      <c r="U104" s="517"/>
      <c r="V104" s="115"/>
      <c r="W104" s="81"/>
      <c r="X104" s="117"/>
      <c r="Y104" s="12"/>
      <c r="Z104" s="12"/>
      <c r="AA104" s="505" t="str">
        <f t="shared" si="23"/>
        <v>2017</v>
      </c>
      <c r="AB104" s="534">
        <f>IF(COUNTIF($C$1:C104,C104)=1,1,0)</f>
        <v>1</v>
      </c>
      <c r="AC104" s="535" t="str">
        <f t="shared" si="24"/>
        <v/>
      </c>
      <c r="AD104" s="147" t="s">
        <v>848</v>
      </c>
      <c r="AE104" s="279"/>
      <c r="AG104" s="2"/>
    </row>
    <row r="105" spans="1:36" ht="26.1" customHeight="1" thickBot="1" x14ac:dyDescent="0.25">
      <c r="B105" s="952"/>
      <c r="C105" s="92" t="s">
        <v>829</v>
      </c>
      <c r="D105" s="97" t="s">
        <v>891</v>
      </c>
      <c r="E105" s="355" t="str">
        <f t="shared" si="21"/>
        <v>Fibromyalgia Impact Questionnaire (FIQR)</v>
      </c>
      <c r="F105" s="405" t="s">
        <v>101</v>
      </c>
      <c r="G105" s="406" t="s">
        <v>893</v>
      </c>
      <c r="H105" s="407" t="s">
        <v>9</v>
      </c>
      <c r="I105" s="408">
        <v>193</v>
      </c>
      <c r="J105" s="551" t="str">
        <f t="shared" si="22"/>
        <v>OLS; GLM</v>
      </c>
      <c r="K105" s="229" t="s">
        <v>31</v>
      </c>
      <c r="L105" s="229" t="s">
        <v>45</v>
      </c>
      <c r="M105" s="93"/>
      <c r="N105" s="125"/>
      <c r="O105" s="125"/>
      <c r="P105" s="125"/>
      <c r="Q105" s="125"/>
      <c r="R105" s="125"/>
      <c r="S105" s="120"/>
      <c r="T105" s="518"/>
      <c r="U105" s="518"/>
      <c r="V105" s="116"/>
      <c r="W105" s="409"/>
      <c r="X105" s="117"/>
      <c r="Y105" s="12"/>
      <c r="Z105" s="12"/>
      <c r="AA105" s="505" t="str">
        <f t="shared" si="23"/>
        <v/>
      </c>
      <c r="AB105" s="534">
        <f>IF(COUNTIF($C$1:C105,C105)=1,1,0)</f>
        <v>0</v>
      </c>
      <c r="AC105" s="535" t="str">
        <f t="shared" si="24"/>
        <v/>
      </c>
      <c r="AD105" s="147" t="s">
        <v>848</v>
      </c>
      <c r="AE105" s="279"/>
      <c r="AG105" s="2"/>
    </row>
    <row r="106" spans="1:36" ht="26.1" customHeight="1" thickBot="1" x14ac:dyDescent="0.25">
      <c r="B106" s="952"/>
      <c r="C106" s="92" t="s">
        <v>829</v>
      </c>
      <c r="D106" s="97" t="s">
        <v>891</v>
      </c>
      <c r="E106" s="355" t="str">
        <f t="shared" si="21"/>
        <v>Fibromyalgia Impact Questionnaire (FIQR)</v>
      </c>
      <c r="F106" s="405" t="s">
        <v>392</v>
      </c>
      <c r="G106" s="406" t="s">
        <v>893</v>
      </c>
      <c r="H106" s="407" t="s">
        <v>9</v>
      </c>
      <c r="I106" s="408">
        <v>194</v>
      </c>
      <c r="J106" s="551" t="str">
        <f t="shared" si="22"/>
        <v>OLS; GLM</v>
      </c>
      <c r="K106" s="229" t="s">
        <v>31</v>
      </c>
      <c r="L106" s="229" t="s">
        <v>45</v>
      </c>
      <c r="M106" s="93"/>
      <c r="N106" s="125"/>
      <c r="O106" s="125"/>
      <c r="P106" s="125"/>
      <c r="Q106" s="125"/>
      <c r="R106" s="125"/>
      <c r="S106" s="120"/>
      <c r="T106" s="518"/>
      <c r="U106" s="518"/>
      <c r="V106" s="116"/>
      <c r="W106" s="409"/>
      <c r="X106" s="117"/>
      <c r="Y106" s="12"/>
      <c r="Z106" s="12"/>
      <c r="AA106" s="505" t="str">
        <f t="shared" si="23"/>
        <v/>
      </c>
      <c r="AB106" s="534">
        <f>IF(COUNTIF($C$1:C106,C106)=1,1,0)</f>
        <v>0</v>
      </c>
      <c r="AC106" s="535" t="str">
        <f t="shared" si="24"/>
        <v/>
      </c>
      <c r="AD106" s="147" t="s">
        <v>848</v>
      </c>
      <c r="AE106" s="279"/>
      <c r="AG106" s="2"/>
    </row>
    <row r="107" spans="1:36" ht="26.1" customHeight="1" thickBot="1" x14ac:dyDescent="0.25">
      <c r="B107" s="979"/>
      <c r="C107" s="183" t="s">
        <v>829</v>
      </c>
      <c r="D107" s="258" t="s">
        <v>891</v>
      </c>
      <c r="E107" s="358" t="str">
        <f t="shared" si="21"/>
        <v>Fibromyalgia Impact Questionnaire (FIQR)</v>
      </c>
      <c r="F107" s="410" t="s">
        <v>20</v>
      </c>
      <c r="G107" s="411" t="s">
        <v>893</v>
      </c>
      <c r="H107" s="412" t="s">
        <v>9</v>
      </c>
      <c r="I107" s="413">
        <v>195</v>
      </c>
      <c r="J107" s="552" t="str">
        <f t="shared" si="22"/>
        <v>OLS; GLM</v>
      </c>
      <c r="K107" s="249" t="s">
        <v>31</v>
      </c>
      <c r="L107" s="249" t="s">
        <v>45</v>
      </c>
      <c r="M107" s="102"/>
      <c r="N107" s="130"/>
      <c r="O107" s="130"/>
      <c r="P107" s="130"/>
      <c r="Q107" s="130"/>
      <c r="R107" s="130"/>
      <c r="S107" s="184"/>
      <c r="T107" s="524"/>
      <c r="U107" s="524"/>
      <c r="V107" s="129"/>
      <c r="W107" s="393"/>
      <c r="X107" s="117"/>
      <c r="Y107" s="12"/>
      <c r="Z107" s="12"/>
      <c r="AA107" s="505" t="str">
        <f t="shared" si="23"/>
        <v/>
      </c>
      <c r="AB107" s="534">
        <f>IF(COUNTIF($C$1:C107,C107)=1,1,0)</f>
        <v>0</v>
      </c>
      <c r="AC107" s="535" t="str">
        <f t="shared" si="24"/>
        <v/>
      </c>
      <c r="AD107" s="147" t="s">
        <v>848</v>
      </c>
      <c r="AE107" s="279"/>
      <c r="AG107" s="2"/>
    </row>
    <row r="108" spans="1:36" ht="64.5" thickBot="1" x14ac:dyDescent="0.25">
      <c r="B108" s="500" t="s">
        <v>938</v>
      </c>
      <c r="C108" s="245" t="s">
        <v>804</v>
      </c>
      <c r="D108" s="196" t="s">
        <v>939</v>
      </c>
      <c r="E108" s="459" t="str">
        <f t="shared" si="21"/>
        <v>Menopause-Specific Quality of Life questionnaire (MENQOL)</v>
      </c>
      <c r="F108" s="443" t="s">
        <v>80</v>
      </c>
      <c r="G108" s="469" t="s">
        <v>940</v>
      </c>
      <c r="H108" s="428" t="s">
        <v>14</v>
      </c>
      <c r="I108" s="444">
        <v>352</v>
      </c>
      <c r="J108" s="545" t="str">
        <f t="shared" si="22"/>
        <v>OLS; GLM</v>
      </c>
      <c r="K108" s="297" t="s">
        <v>31</v>
      </c>
      <c r="L108" s="297" t="s">
        <v>45</v>
      </c>
      <c r="M108" s="420"/>
      <c r="N108" s="425"/>
      <c r="O108" s="425"/>
      <c r="P108" s="425"/>
      <c r="Q108" s="425"/>
      <c r="R108" s="765"/>
      <c r="S108" s="121"/>
      <c r="T108" s="840"/>
      <c r="U108" s="840"/>
      <c r="V108" s="418"/>
      <c r="W108" s="460"/>
      <c r="X108" s="117"/>
      <c r="Y108" s="12"/>
      <c r="Z108" s="12"/>
      <c r="AA108" s="505" t="str">
        <f t="shared" si="23"/>
        <v>2018</v>
      </c>
      <c r="AB108" s="534">
        <f>IF(COUNTIF($C$1:C108,C108)=1,1,0)</f>
        <v>1</v>
      </c>
      <c r="AC108" s="535" t="str">
        <f t="shared" si="24"/>
        <v/>
      </c>
      <c r="AD108" s="147" t="s">
        <v>976</v>
      </c>
      <c r="AE108" s="279"/>
      <c r="AG108" s="2"/>
    </row>
    <row r="109" spans="1:36" ht="99" customHeight="1" thickBot="1" x14ac:dyDescent="0.25">
      <c r="B109" s="28" t="s">
        <v>287</v>
      </c>
      <c r="C109" s="94" t="s">
        <v>92</v>
      </c>
      <c r="D109" s="247" t="s">
        <v>651</v>
      </c>
      <c r="E109" s="357" t="str">
        <f t="shared" si="21"/>
        <v>EORTC QLQ-C30</v>
      </c>
      <c r="F109" s="29" t="s">
        <v>19</v>
      </c>
      <c r="G109" s="29" t="s">
        <v>60</v>
      </c>
      <c r="H109" s="29" t="s">
        <v>3</v>
      </c>
      <c r="I109" s="30" t="s">
        <v>190</v>
      </c>
      <c r="J109" s="9" t="str">
        <f t="shared" si="22"/>
        <v>OLS</v>
      </c>
      <c r="K109" s="95" t="s">
        <v>31</v>
      </c>
      <c r="L109" s="95"/>
      <c r="M109" s="95"/>
      <c r="N109" s="117"/>
      <c r="O109" s="117"/>
      <c r="P109" s="117"/>
      <c r="Q109" s="118"/>
      <c r="R109" s="118"/>
      <c r="S109" s="117"/>
      <c r="T109" s="519"/>
      <c r="U109" s="118" t="s">
        <v>649</v>
      </c>
      <c r="V109" s="215" t="s">
        <v>835</v>
      </c>
      <c r="W109" s="216" t="s">
        <v>746</v>
      </c>
      <c r="X109" s="117"/>
      <c r="Y109" s="12"/>
      <c r="Z109" s="12"/>
      <c r="AA109" s="505" t="str">
        <f t="shared" si="23"/>
        <v>2010</v>
      </c>
      <c r="AB109" s="534">
        <f>IF(COUNTIF($C$1:C109,C109)=1,1,0)</f>
        <v>1</v>
      </c>
      <c r="AC109" s="535">
        <f t="shared" si="24"/>
        <v>1</v>
      </c>
      <c r="AG109" s="5"/>
      <c r="AH109" s="8"/>
      <c r="AI109" s="6" t="s">
        <v>364</v>
      </c>
      <c r="AJ109" s="8"/>
    </row>
    <row r="110" spans="1:36" ht="65.099999999999994" customHeight="1" thickBot="1" x14ac:dyDescent="0.25">
      <c r="B110" s="220" t="s">
        <v>932</v>
      </c>
      <c r="C110" s="290" t="s">
        <v>816</v>
      </c>
      <c r="D110" s="247" t="s">
        <v>651</v>
      </c>
      <c r="E110" s="29" t="str">
        <f t="shared" si="21"/>
        <v>EORTC QLQ-C30</v>
      </c>
      <c r="F110" s="29" t="s">
        <v>19</v>
      </c>
      <c r="G110" s="470" t="s">
        <v>560</v>
      </c>
      <c r="H110" s="29" t="s">
        <v>3</v>
      </c>
      <c r="I110" s="30">
        <v>172</v>
      </c>
      <c r="J110" s="9" t="str">
        <f t="shared" si="22"/>
        <v>OLS; CLAD; Tobit; normal mixture; beta regression; beta-binomial; piecewise linear</v>
      </c>
      <c r="K110" s="427" t="s">
        <v>31</v>
      </c>
      <c r="L110" s="419"/>
      <c r="M110" s="419"/>
      <c r="N110" s="417"/>
      <c r="O110" s="426" t="s">
        <v>59</v>
      </c>
      <c r="P110" s="426" t="s">
        <v>88</v>
      </c>
      <c r="Q110" s="424"/>
      <c r="R110" s="764"/>
      <c r="S110" s="426" t="s">
        <v>936</v>
      </c>
      <c r="T110" s="838"/>
      <c r="U110" s="849" t="s">
        <v>238</v>
      </c>
      <c r="V110" s="426" t="s">
        <v>935</v>
      </c>
      <c r="W110" s="216"/>
      <c r="X110" s="417"/>
      <c r="Y110" s="18"/>
      <c r="Z110" s="18"/>
      <c r="AA110" s="505" t="str">
        <f t="shared" si="23"/>
        <v xml:space="preserve"> </v>
      </c>
      <c r="AB110" s="534">
        <f>IF(COUNTIF($C$1:C110,C110)=1,1,0)</f>
        <v>1</v>
      </c>
      <c r="AC110" s="535">
        <f t="shared" si="24"/>
        <v>4</v>
      </c>
      <c r="AD110" s="385" t="s">
        <v>976</v>
      </c>
      <c r="AE110" s="442" t="s">
        <v>937</v>
      </c>
      <c r="AG110" s="5"/>
      <c r="AH110" s="8"/>
      <c r="AI110" s="6"/>
      <c r="AJ110" s="8"/>
    </row>
    <row r="111" spans="1:36" ht="65.099999999999994" customHeight="1" thickBot="1" x14ac:dyDescent="0.25">
      <c r="B111" s="446" t="s">
        <v>906</v>
      </c>
      <c r="C111" s="103" t="s">
        <v>832</v>
      </c>
      <c r="D111" s="247" t="s">
        <v>907</v>
      </c>
      <c r="E111" s="372" t="str">
        <f t="shared" si="21"/>
        <v>22-item Sino-Nasal Outcome Test (SNOT-22)</v>
      </c>
      <c r="F111" s="384" t="s">
        <v>19</v>
      </c>
      <c r="G111" s="384" t="s">
        <v>905</v>
      </c>
      <c r="H111" s="368" t="s">
        <v>12</v>
      </c>
      <c r="I111" s="35">
        <v>232</v>
      </c>
      <c r="J111" s="9" t="str">
        <f t="shared" si="22"/>
        <v>OLS, with Box-Cox transformation of utilities</v>
      </c>
      <c r="K111" s="371" t="s">
        <v>908</v>
      </c>
      <c r="L111" s="369"/>
      <c r="M111" s="369"/>
      <c r="N111" s="374"/>
      <c r="O111" s="374"/>
      <c r="P111" s="374"/>
      <c r="Q111" s="375"/>
      <c r="R111" s="764"/>
      <c r="S111" s="374"/>
      <c r="T111" s="838"/>
      <c r="U111" s="845"/>
      <c r="V111" s="367"/>
      <c r="W111" s="366"/>
      <c r="X111" s="374"/>
      <c r="Y111" s="18"/>
      <c r="Z111" s="18"/>
      <c r="AA111" s="505" t="str">
        <f t="shared" si="23"/>
        <v>2017</v>
      </c>
      <c r="AB111" s="534">
        <f>IF(COUNTIF($C$1:C111,C111)=1,1,0)</f>
        <v>1</v>
      </c>
      <c r="AC111" s="535">
        <f t="shared" si="24"/>
        <v>1</v>
      </c>
      <c r="AD111" s="145" t="s">
        <v>848</v>
      </c>
      <c r="AG111" s="5"/>
      <c r="AH111" s="8"/>
      <c r="AI111" s="6"/>
      <c r="AJ111" s="8"/>
    </row>
    <row r="112" spans="1:36" ht="39" customHeight="1" thickBot="1" x14ac:dyDescent="0.25">
      <c r="B112" s="28" t="s">
        <v>288</v>
      </c>
      <c r="C112" s="103" t="s">
        <v>249</v>
      </c>
      <c r="D112" s="91" t="s">
        <v>234</v>
      </c>
      <c r="E112" s="357" t="str">
        <f t="shared" si="21"/>
        <v>Dermatology Life Quality Index (DLQI)</v>
      </c>
      <c r="F112" s="317" t="s">
        <v>19</v>
      </c>
      <c r="G112" s="317" t="s">
        <v>235</v>
      </c>
      <c r="H112" s="317" t="s">
        <v>13</v>
      </c>
      <c r="I112" s="35">
        <v>94</v>
      </c>
      <c r="J112" s="9" t="str">
        <f t="shared" si="22"/>
        <v>Not stated</v>
      </c>
      <c r="K112" s="337"/>
      <c r="L112" s="337"/>
      <c r="M112" s="337"/>
      <c r="N112" s="334"/>
      <c r="O112" s="334"/>
      <c r="P112" s="334"/>
      <c r="Q112" s="351"/>
      <c r="R112" s="764"/>
      <c r="S112" s="351" t="s">
        <v>242</v>
      </c>
      <c r="T112" s="838"/>
      <c r="U112" s="845" t="s">
        <v>250</v>
      </c>
      <c r="V112" s="351" t="s">
        <v>250</v>
      </c>
      <c r="W112" s="325" t="s">
        <v>342</v>
      </c>
      <c r="X112" s="334"/>
      <c r="Y112" s="18"/>
      <c r="Z112" s="18"/>
      <c r="AA112" s="505" t="str">
        <f t="shared" si="23"/>
        <v>2007</v>
      </c>
      <c r="AB112" s="534">
        <f>IF(COUNTIF($C$1:C112,C112)=1,1,0)</f>
        <v>1</v>
      </c>
      <c r="AC112" s="535">
        <f t="shared" si="24"/>
        <v>1</v>
      </c>
      <c r="AG112" s="5"/>
      <c r="AH112" s="8"/>
      <c r="AI112" s="8"/>
      <c r="AJ112" s="8"/>
    </row>
    <row r="113" spans="1:36" ht="137.25" customHeight="1" thickBot="1" x14ac:dyDescent="0.25">
      <c r="B113" s="28" t="s">
        <v>375</v>
      </c>
      <c r="C113" s="94" t="s">
        <v>374</v>
      </c>
      <c r="D113" s="95" t="s">
        <v>119</v>
      </c>
      <c r="E113" s="357" t="str">
        <f t="shared" si="21"/>
        <v>Oxford Knee Score (OKS)</v>
      </c>
      <c r="F113" s="29" t="s">
        <v>19</v>
      </c>
      <c r="G113" s="29" t="s">
        <v>76</v>
      </c>
      <c r="H113" s="29" t="s">
        <v>9</v>
      </c>
      <c r="I113" s="30">
        <v>134269</v>
      </c>
      <c r="J113" s="9" t="str">
        <f t="shared" si="22"/>
        <v>OLS; GLM; 2-part; response mapping; 3-part</v>
      </c>
      <c r="K113" s="95" t="s">
        <v>31</v>
      </c>
      <c r="L113" s="95" t="s">
        <v>45</v>
      </c>
      <c r="M113" s="95"/>
      <c r="N113" s="117" t="s">
        <v>44</v>
      </c>
      <c r="O113" s="117"/>
      <c r="P113" s="117"/>
      <c r="Q113" s="118" t="s">
        <v>46</v>
      </c>
      <c r="R113" s="118"/>
      <c r="S113" s="117" t="s">
        <v>77</v>
      </c>
      <c r="T113" s="519" t="s">
        <v>78</v>
      </c>
      <c r="U113" s="520" t="s">
        <v>981</v>
      </c>
      <c r="V113" s="118" t="s">
        <v>270</v>
      </c>
      <c r="W113" s="216" t="s">
        <v>980</v>
      </c>
      <c r="X113" s="117" t="s">
        <v>354</v>
      </c>
      <c r="Y113" s="12"/>
      <c r="Z113" s="12"/>
      <c r="AA113" s="505" t="str">
        <f t="shared" si="23"/>
        <v>2013</v>
      </c>
      <c r="AB113" s="534">
        <f>IF(COUNTIF($C$1:C113,C113)=1,1,0)</f>
        <v>1</v>
      </c>
      <c r="AC113" s="535">
        <f t="shared" si="24"/>
        <v>5</v>
      </c>
      <c r="AG113" s="5"/>
      <c r="AH113" s="8"/>
      <c r="AI113" s="8"/>
      <c r="AJ113" s="8">
        <f>(0.129-0.134)/0.134</f>
        <v>-3.7313432835820927E-2</v>
      </c>
    </row>
    <row r="114" spans="1:36" ht="39" customHeight="1" thickBot="1" x14ac:dyDescent="0.25">
      <c r="B114" s="953" t="s">
        <v>415</v>
      </c>
      <c r="C114" s="94" t="s">
        <v>403</v>
      </c>
      <c r="D114" s="95" t="s">
        <v>416</v>
      </c>
      <c r="E114" s="357" t="str">
        <f t="shared" si="21"/>
        <v>Unified Parkinson’s Disease Rating Scale (UPDRS)</v>
      </c>
      <c r="F114" s="357" t="s">
        <v>19</v>
      </c>
      <c r="G114" s="357" t="s">
        <v>418</v>
      </c>
      <c r="H114" s="292" t="s">
        <v>5</v>
      </c>
      <c r="I114" s="33">
        <v>121</v>
      </c>
      <c r="J114" s="931" t="str">
        <f t="shared" si="22"/>
        <v>OLS; fractional polynomial regression; logarithmic function</v>
      </c>
      <c r="K114" s="95" t="s">
        <v>31</v>
      </c>
      <c r="L114" s="95"/>
      <c r="M114" s="95"/>
      <c r="N114" s="117"/>
      <c r="O114" s="117"/>
      <c r="P114" s="117"/>
      <c r="Q114" s="118"/>
      <c r="R114" s="118"/>
      <c r="S114" s="117" t="s">
        <v>419</v>
      </c>
      <c r="T114" s="519"/>
      <c r="U114" s="118"/>
      <c r="V114" s="966" t="s">
        <v>420</v>
      </c>
      <c r="W114" s="939" t="str">
        <f>V114</f>
        <v>External validation reported in the same paper</v>
      </c>
      <c r="X114" s="117"/>
      <c r="Y114" s="12"/>
      <c r="Z114" s="12"/>
      <c r="AA114" s="505" t="str">
        <f t="shared" si="23"/>
        <v>2013</v>
      </c>
      <c r="AB114" s="534">
        <f>IF(COUNTIF($C$1:C114,C114)=1,1,0)</f>
        <v>1</v>
      </c>
      <c r="AC114" s="535">
        <f t="shared" si="24"/>
        <v>2</v>
      </c>
      <c r="AD114" s="146" t="s">
        <v>458</v>
      </c>
      <c r="AE114" s="280"/>
      <c r="AG114" s="5"/>
      <c r="AH114" s="8"/>
      <c r="AI114" s="8"/>
      <c r="AJ114" s="8"/>
    </row>
    <row r="115" spans="1:36" ht="26.1" customHeight="1" thickBot="1" x14ac:dyDescent="0.25">
      <c r="B115" s="954"/>
      <c r="C115" s="94" t="s">
        <v>403</v>
      </c>
      <c r="D115" s="95" t="s">
        <v>417</v>
      </c>
      <c r="E115" s="459" t="str">
        <f t="shared" si="21"/>
        <v>8-item Parkinson’s Disease Questionnaire (PDQ-8)</v>
      </c>
      <c r="F115" s="459" t="s">
        <v>19</v>
      </c>
      <c r="G115" s="459" t="s">
        <v>418</v>
      </c>
      <c r="H115" s="481" t="s">
        <v>5</v>
      </c>
      <c r="I115" s="46">
        <v>121</v>
      </c>
      <c r="J115" s="990"/>
      <c r="K115" s="95" t="s">
        <v>31</v>
      </c>
      <c r="L115" s="95"/>
      <c r="M115" s="95"/>
      <c r="N115" s="117"/>
      <c r="O115" s="117"/>
      <c r="P115" s="117"/>
      <c r="Q115" s="118"/>
      <c r="R115" s="118"/>
      <c r="S115" s="117" t="s">
        <v>419</v>
      </c>
      <c r="T115" s="519"/>
      <c r="U115" s="118"/>
      <c r="V115" s="968"/>
      <c r="W115" s="958"/>
      <c r="X115" s="117"/>
      <c r="Y115" s="12"/>
      <c r="Z115" s="12"/>
      <c r="AA115" s="505" t="str">
        <f t="shared" si="23"/>
        <v/>
      </c>
      <c r="AB115" s="534">
        <f>IF(COUNTIF($C$1:C115,C115)=1,1,0)</f>
        <v>0</v>
      </c>
      <c r="AC115" s="535" t="str">
        <f t="shared" si="24"/>
        <v/>
      </c>
      <c r="AG115" s="5"/>
      <c r="AH115" s="8"/>
      <c r="AI115" s="8"/>
      <c r="AJ115" s="8"/>
    </row>
    <row r="116" spans="1:36" ht="51.95" customHeight="1" thickBot="1" x14ac:dyDescent="0.25">
      <c r="B116" s="465" t="s">
        <v>978</v>
      </c>
      <c r="C116" s="432" t="s">
        <v>809</v>
      </c>
      <c r="D116" s="214" t="s">
        <v>234</v>
      </c>
      <c r="E116" s="470" t="str">
        <f t="shared" si="21"/>
        <v>Dermatology Life Quality Index (DLQI)</v>
      </c>
      <c r="F116" s="470" t="s">
        <v>19</v>
      </c>
      <c r="G116" s="470" t="s">
        <v>235</v>
      </c>
      <c r="H116" s="470" t="s">
        <v>13</v>
      </c>
      <c r="I116" s="466">
        <v>22085</v>
      </c>
      <c r="J116" s="469" t="str">
        <f>CONCATENATE(IF(K116="","",CONCATENATE(K116,IF(COUNTA(K116:S116)=COUNTA(K116),"","; "))),IF(L116="","",CONCATENATE(L116,IF(COUNTA(K116:S116)=COUNTA(K116:L116),"","; "))),IF(M116="","",CONCATENATE(M116,IF(COUNTA(K116:S116)=COUNTA(K116:M116),"","; "))),IF(N116="","",CONCATENATE(N116,IF(COUNTA(K116:S116)=COUNTA(K116:N116),"","; "))),IF(O116="","",CONCATENATE(O116,IF(COUNTA(K116:S116)=COUNTA(K116:O116),"","; "))),IF(P116="","",CONCATENATE(P116,IF(COUNTA(K116:S116)=COUNTA(K116:P116),"","; "))),IF(Q116="","",CONCATENATE(Q116,IF(COUNTA(K116:S116)=COUNTA(K116:Q116),"","; "))),IF(S116="","",S116))</f>
        <v>OLS; GLM; 2-part; Tobit; response mapping; ALDVMM</v>
      </c>
      <c r="K116" s="214" t="s">
        <v>31</v>
      </c>
      <c r="L116" s="214" t="s">
        <v>45</v>
      </c>
      <c r="M116" s="214"/>
      <c r="N116" s="117" t="s">
        <v>44</v>
      </c>
      <c r="O116" s="117"/>
      <c r="P116" s="117" t="s">
        <v>88</v>
      </c>
      <c r="Q116" s="215" t="s">
        <v>46</v>
      </c>
      <c r="R116" s="520"/>
      <c r="S116" s="117" t="s">
        <v>916</v>
      </c>
      <c r="T116" s="519"/>
      <c r="U116" s="520"/>
      <c r="V116" s="434"/>
      <c r="W116" s="458"/>
      <c r="X116" s="117"/>
      <c r="Y116" s="12"/>
      <c r="Z116" s="12"/>
      <c r="AA116" s="505" t="str">
        <f t="shared" si="23"/>
        <v>2018</v>
      </c>
      <c r="AB116" s="534">
        <f>IF(COUNTIF($C$1:C116,C116)=1,1,0)</f>
        <v>1</v>
      </c>
      <c r="AC116" s="535">
        <f t="shared" si="24"/>
        <v>6</v>
      </c>
      <c r="AD116" s="145" t="s">
        <v>976</v>
      </c>
      <c r="AG116" s="5"/>
      <c r="AH116" s="8"/>
      <c r="AI116" s="8"/>
      <c r="AJ116" s="8"/>
    </row>
    <row r="117" spans="1:36" ht="51.95" customHeight="1" thickBot="1" x14ac:dyDescent="0.25">
      <c r="B117" s="465" t="s">
        <v>1021</v>
      </c>
      <c r="C117" s="473" t="s">
        <v>1007</v>
      </c>
      <c r="D117" s="514" t="s">
        <v>1024</v>
      </c>
      <c r="E117" s="506" t="s">
        <v>1024</v>
      </c>
      <c r="F117" s="506" t="s">
        <v>19</v>
      </c>
      <c r="G117" s="506" t="s">
        <v>1022</v>
      </c>
      <c r="H117" s="506" t="s">
        <v>15</v>
      </c>
      <c r="I117" s="466">
        <v>634</v>
      </c>
      <c r="J117" s="469" t="str">
        <f>CONCATENATE(IF(K117="","",CONCATENATE(K117,IF(COUNTA(K117:S117)=COUNTA(K117),"","; "))),IF(L117="","",CONCATENATE(L117,IF(COUNTA(K117:S117)=COUNTA(K117:L117),"","; "))),IF(M117="","",CONCATENATE(M117,IF(COUNTA(K117:S117)=COUNTA(K117:M117),"","; "))),IF(N117="","",CONCATENATE(N117,IF(COUNTA(K117:S117)=COUNTA(K117:N117),"","; "))),IF(O117="","",CONCATENATE(O117,IF(COUNTA(K117:S117)=COUNTA(K117:O117),"","; "))),IF(P117="","",CONCATENATE(P117,IF(COUNTA(K117:S117)=COUNTA(K117:P117),"","; "))),IF(Q117="","",CONCATENATE(Q117,IF(COUNTA(K117:S117)=COUNTA(K117:Q117),"","; "))),IF(S117="","",S117))</f>
        <v>2-part</v>
      </c>
      <c r="K117" s="514"/>
      <c r="L117" s="514"/>
      <c r="M117" s="514"/>
      <c r="N117" s="519" t="s">
        <v>44</v>
      </c>
      <c r="O117" s="519"/>
      <c r="P117" s="519"/>
      <c r="Q117" s="520"/>
      <c r="R117" s="520"/>
      <c r="S117" s="519"/>
      <c r="T117" s="519" t="s">
        <v>1023</v>
      </c>
      <c r="U117" s="520"/>
      <c r="V117" s="434"/>
      <c r="W117" s="568"/>
      <c r="X117" s="519"/>
      <c r="Y117" s="504"/>
      <c r="Z117" s="504"/>
      <c r="AA117" s="505"/>
      <c r="AB117" s="534"/>
      <c r="AC117" s="535"/>
      <c r="AD117" s="595" t="s">
        <v>1045</v>
      </c>
      <c r="AG117" s="5"/>
      <c r="AH117" s="8"/>
      <c r="AI117" s="8"/>
      <c r="AJ117" s="8"/>
    </row>
    <row r="118" spans="1:36" ht="51.95" customHeight="1" thickBot="1" x14ac:dyDescent="0.25">
      <c r="B118" s="32" t="s">
        <v>561</v>
      </c>
      <c r="C118" s="217" t="s">
        <v>562</v>
      </c>
      <c r="D118" s="214" t="s">
        <v>501</v>
      </c>
      <c r="E118" s="29" t="str">
        <f t="shared" ref="E118:E125" si="25">D118</f>
        <v>Functional Assessment of Cancer Therapy - Prostate (FACT-P)</v>
      </c>
      <c r="F118" s="29" t="s">
        <v>19</v>
      </c>
      <c r="G118" s="29" t="s">
        <v>106</v>
      </c>
      <c r="H118" s="29" t="s">
        <v>3</v>
      </c>
      <c r="I118" s="30">
        <v>602</v>
      </c>
      <c r="J118" s="9" t="str">
        <f>CONCATENATE(IF(K118="","",CONCATENATE(K118,IF(COUNTA(K118:S118)=COUNTA(K118),"","; "))),IF(L118="","",CONCATENATE(L118,IF(COUNTA(K118:S118)=COUNTA(K118:L118),"","; "))),IF(M118="","",CONCATENATE(M118,IF(COUNTA(K118:S118)=COUNTA(K118:M118),"","; "))),IF(N118="","",CONCATENATE(N118,IF(COUNTA(K118:S118)=COUNTA(K118:N118),"","; "))),IF(O118="","",CONCATENATE(O118,IF(COUNTA(K118:S118)=COUNTA(K118:O118),"","; "))),IF(P118="","",CONCATENATE(P118,IF(COUNTA(K118:S118)=COUNTA(K118:P118),"","; "))),IF(Q118="","",CONCATENATE(Q118,IF(COUNTA(K118:S118)=COUNTA(K118:Q118),"","; "))),IF(S118="","",S118))</f>
        <v>OLS; GLM; Tobit; Median regression</v>
      </c>
      <c r="K118" s="95" t="s">
        <v>31</v>
      </c>
      <c r="L118" s="95" t="s">
        <v>45</v>
      </c>
      <c r="M118" s="95"/>
      <c r="N118" s="118"/>
      <c r="O118" s="117"/>
      <c r="P118" s="150" t="s">
        <v>88</v>
      </c>
      <c r="Q118" s="117"/>
      <c r="R118" s="519"/>
      <c r="S118" s="96" t="s">
        <v>563</v>
      </c>
      <c r="T118" s="519"/>
      <c r="U118" s="519"/>
      <c r="V118" s="117"/>
      <c r="W118" s="37"/>
      <c r="X118" s="118" t="s">
        <v>564</v>
      </c>
      <c r="Y118" s="12"/>
      <c r="Z118" s="12"/>
      <c r="AA118" s="505" t="str">
        <f>IF(AB118=0,"",IF(AE118="",MID(C118,FIND(", ",C118)+2,4),AE118))</f>
        <v>2015</v>
      </c>
      <c r="AB118" s="534">
        <f>IF(COUNTIF($C$1:C118,C118)=1,1,0)</f>
        <v>1</v>
      </c>
      <c r="AC118" s="535">
        <f>IF(AND(F118="EQ-5D",AB118=1),COUNTA(K118:S118),"")</f>
        <v>4</v>
      </c>
      <c r="AD118" s="153" t="s">
        <v>545</v>
      </c>
      <c r="AE118" s="283"/>
      <c r="AG118" s="8"/>
      <c r="AH118" s="8"/>
      <c r="AI118" s="8"/>
      <c r="AJ118" s="8"/>
    </row>
    <row r="119" spans="1:36" ht="39" customHeight="1" thickBot="1" x14ac:dyDescent="0.25">
      <c r="A119" s="564"/>
      <c r="B119" s="943" t="s">
        <v>1142</v>
      </c>
      <c r="C119" s="290" t="s">
        <v>1065</v>
      </c>
      <c r="D119" s="675" t="s">
        <v>1143</v>
      </c>
      <c r="E119" s="673" t="str">
        <f t="shared" si="25"/>
        <v>Cataract patient-reported outcome measure( Cat-PROM5)</v>
      </c>
      <c r="F119" s="676" t="s">
        <v>19</v>
      </c>
      <c r="G119" s="676" t="s">
        <v>1145</v>
      </c>
      <c r="H119" s="673" t="s">
        <v>16</v>
      </c>
      <c r="I119" s="35">
        <v>396</v>
      </c>
      <c r="J119" s="931" t="str">
        <f>CONCATENATE(IF(K119="","",CONCATENATE(K119,IF(COUNTA(K119:S119)=COUNTA(K119),"","; "))),IF(L119="","",CONCATENATE(L119,IF(COUNTA(K119:S119)=COUNTA(K119:L119),"","; "))),IF(M119="","",CONCATENATE(M119,IF(COUNTA(K119:S119)=COUNTA(K119:M119),"","; "))),IF(N119="","",CONCATENATE(N119,IF(COUNTA(K119:S119)=COUNTA(K119:N119),"","; "))),IF(O119="","",CONCATENATE(O119,IF(COUNTA(K119:S119)=COUNTA(K119:O119),"","; "))),IF(P119="","",CONCATENATE(P119,IF(COUNTA(K119:S119)=COUNTA(K119:P119),"","; "))),IF(Q119="","",CONCATENATE(Q119,IF(COUNTA(K119:S119)=COUNTA(K119:Q119),"","; "))),IF(S119="","",S119))</f>
        <v>OLS; Adjusted limited dependent variable, mixture modelling approach</v>
      </c>
      <c r="K119" s="514" t="s">
        <v>31</v>
      </c>
      <c r="L119" s="95"/>
      <c r="M119" s="95"/>
      <c r="N119" s="118"/>
      <c r="O119" s="519"/>
      <c r="P119" s="150"/>
      <c r="Q119" s="519"/>
      <c r="R119" s="519"/>
      <c r="S119" s="515" t="s">
        <v>1146</v>
      </c>
      <c r="T119" s="519"/>
      <c r="U119" s="838"/>
      <c r="V119" s="519"/>
      <c r="W119" s="943" t="s">
        <v>1147</v>
      </c>
      <c r="X119" s="118"/>
      <c r="Y119" s="504"/>
      <c r="Z119" s="504"/>
      <c r="AA119" s="505"/>
      <c r="AB119" s="534"/>
      <c r="AC119" s="535"/>
      <c r="AD119" s="526" t="s">
        <v>1175</v>
      </c>
      <c r="AE119" s="283"/>
      <c r="AG119" s="8"/>
      <c r="AH119" s="8"/>
      <c r="AI119" s="8"/>
      <c r="AJ119" s="8"/>
    </row>
    <row r="120" spans="1:36" ht="39" customHeight="1" thickBot="1" x14ac:dyDescent="0.25">
      <c r="A120" s="564"/>
      <c r="B120" s="982"/>
      <c r="C120" s="616" t="s">
        <v>1065</v>
      </c>
      <c r="D120" s="513" t="s">
        <v>1143</v>
      </c>
      <c r="E120" s="681" t="str">
        <f t="shared" si="25"/>
        <v>Cataract patient-reported outcome measure( Cat-PROM5)</v>
      </c>
      <c r="F120" s="538" t="s">
        <v>80</v>
      </c>
      <c r="G120" s="538" t="s">
        <v>1145</v>
      </c>
      <c r="H120" s="681" t="s">
        <v>16</v>
      </c>
      <c r="I120" s="34">
        <v>383</v>
      </c>
      <c r="J120" s="990"/>
      <c r="K120" s="514" t="s">
        <v>31</v>
      </c>
      <c r="L120" s="95"/>
      <c r="M120" s="95"/>
      <c r="N120" s="118"/>
      <c r="O120" s="519"/>
      <c r="P120" s="150"/>
      <c r="Q120" s="519"/>
      <c r="R120" s="519"/>
      <c r="S120" s="515" t="s">
        <v>1146</v>
      </c>
      <c r="T120" s="518"/>
      <c r="U120" s="518"/>
      <c r="V120" s="519"/>
      <c r="W120" s="982"/>
      <c r="X120" s="118"/>
      <c r="Y120" s="504"/>
      <c r="Z120" s="504"/>
      <c r="AA120" s="505"/>
      <c r="AB120" s="534"/>
      <c r="AC120" s="535"/>
      <c r="AD120" s="526" t="s">
        <v>1175</v>
      </c>
      <c r="AE120" s="283"/>
      <c r="AG120" s="8"/>
      <c r="AH120" s="8"/>
      <c r="AI120" s="8"/>
      <c r="AJ120" s="8"/>
    </row>
    <row r="121" spans="1:36" ht="39" customHeight="1" thickBot="1" x14ac:dyDescent="0.25">
      <c r="A121" s="564"/>
      <c r="B121" s="944"/>
      <c r="C121" s="688" t="s">
        <v>1065</v>
      </c>
      <c r="D121" s="537" t="s">
        <v>1143</v>
      </c>
      <c r="E121" s="678" t="str">
        <f t="shared" si="25"/>
        <v>Cataract patient-reported outcome measure( Cat-PROM5)</v>
      </c>
      <c r="F121" s="674" t="s">
        <v>1144</v>
      </c>
      <c r="G121" s="677" t="s">
        <v>1145</v>
      </c>
      <c r="H121" s="674" t="s">
        <v>16</v>
      </c>
      <c r="I121" s="267">
        <v>1174</v>
      </c>
      <c r="J121" s="932"/>
      <c r="K121" s="514" t="s">
        <v>31</v>
      </c>
      <c r="L121" s="95"/>
      <c r="M121" s="95"/>
      <c r="N121" s="118"/>
      <c r="O121" s="519"/>
      <c r="P121" s="150"/>
      <c r="Q121" s="519"/>
      <c r="R121" s="519"/>
      <c r="S121" s="515" t="s">
        <v>1146</v>
      </c>
      <c r="T121" s="519"/>
      <c r="U121" s="840"/>
      <c r="V121" s="519"/>
      <c r="W121" s="944"/>
      <c r="X121" s="118"/>
      <c r="Y121" s="504"/>
      <c r="Z121" s="504"/>
      <c r="AA121" s="505"/>
      <c r="AB121" s="534"/>
      <c r="AC121" s="535"/>
      <c r="AD121" s="526" t="s">
        <v>1175</v>
      </c>
      <c r="AE121" s="283"/>
      <c r="AG121" s="8"/>
      <c r="AH121" s="8"/>
      <c r="AI121" s="8"/>
      <c r="AJ121" s="8"/>
    </row>
    <row r="122" spans="1:36" ht="51.95" customHeight="1" thickBot="1" x14ac:dyDescent="0.25">
      <c r="B122" s="216" t="s">
        <v>1149</v>
      </c>
      <c r="C122" s="94" t="s">
        <v>683</v>
      </c>
      <c r="D122" s="105" t="s">
        <v>584</v>
      </c>
      <c r="E122" s="317" t="str">
        <f t="shared" si="25"/>
        <v>Macular Degeneration Quality of Life (MacDQoL)</v>
      </c>
      <c r="F122" s="59" t="s">
        <v>19</v>
      </c>
      <c r="G122" s="59" t="s">
        <v>585</v>
      </c>
      <c r="H122" s="29" t="s">
        <v>16</v>
      </c>
      <c r="I122" s="80">
        <v>655</v>
      </c>
      <c r="J122" s="9" t="str">
        <f t="shared" ref="J122:J129" si="26">CONCATENATE(IF(K122="","",CONCATENATE(K122,IF(COUNTA(K122:S122)=COUNTA(K122),"","; "))),IF(L122="","",CONCATENATE(L122,IF(COUNTA(K122:S122)=COUNTA(K122:L122),"","; "))),IF(M122="","",CONCATENATE(M122,IF(COUNTA(K122:S122)=COUNTA(K122:M122),"","; "))),IF(N122="","",CONCATENATE(N122,IF(COUNTA(K122:S122)=COUNTA(K122:N122),"","; "))),IF(O122="","",CONCATENATE(O122,IF(COUNTA(K122:S122)=COUNTA(K122:O122),"","; "))),IF(P122="","",CONCATENATE(P122,IF(COUNTA(K122:S122)=COUNTA(K122:P122),"","; "))),IF(Q122="","",CONCATENATE(Q122,IF(COUNTA(K122:S122)=COUNTA(K122:Q122),"","; "))),IF(S122="","",S122))</f>
        <v>OLS; 2-part; CLAD; Tobit</v>
      </c>
      <c r="K122" s="105" t="s">
        <v>31</v>
      </c>
      <c r="L122" s="95"/>
      <c r="M122" s="95"/>
      <c r="N122" s="131" t="s">
        <v>44</v>
      </c>
      <c r="O122" s="131" t="s">
        <v>59</v>
      </c>
      <c r="P122" s="163" t="s">
        <v>88</v>
      </c>
      <c r="Q122" s="117"/>
      <c r="R122" s="519"/>
      <c r="S122" s="96"/>
      <c r="T122" s="519"/>
      <c r="U122" s="519"/>
      <c r="V122" s="117"/>
      <c r="W122" s="37"/>
      <c r="X122" s="118"/>
      <c r="Y122" s="12"/>
      <c r="Z122" s="12"/>
      <c r="AA122" s="505" t="str">
        <f>IF(AB122=0,"",IF(AE122="",MID(C122,FIND(", ",C122)+2,4),AE122))</f>
        <v>2016</v>
      </c>
      <c r="AB122" s="534">
        <f>IF(COUNTIF($C$1:C122,C122)=1,1,0)</f>
        <v>1</v>
      </c>
      <c r="AC122" s="535">
        <f>IF(AND(F122="EQ-5D",AB122=1),COUNTA(K122:S122),"")</f>
        <v>4</v>
      </c>
      <c r="AD122" s="164" t="s">
        <v>545</v>
      </c>
      <c r="AE122" s="284"/>
      <c r="AG122" s="8"/>
      <c r="AH122" s="8"/>
      <c r="AI122" s="8"/>
      <c r="AJ122" s="8"/>
    </row>
    <row r="123" spans="1:36" ht="39" customHeight="1" thickBot="1" x14ac:dyDescent="0.25">
      <c r="A123" s="49"/>
      <c r="B123" s="28" t="s">
        <v>467</v>
      </c>
      <c r="C123" s="94" t="s">
        <v>684</v>
      </c>
      <c r="D123" s="95" t="s">
        <v>49</v>
      </c>
      <c r="E123" s="357" t="str">
        <f t="shared" si="25"/>
        <v>Minnesota Living with Heart Failure Questionnaire (MLWHF)</v>
      </c>
      <c r="F123" s="29" t="s">
        <v>19</v>
      </c>
      <c r="G123" s="29" t="s">
        <v>51</v>
      </c>
      <c r="H123" s="29" t="s">
        <v>4</v>
      </c>
      <c r="I123" s="30">
        <v>22931</v>
      </c>
      <c r="J123" s="9" t="str">
        <f t="shared" si="26"/>
        <v>OLS; response mapping</v>
      </c>
      <c r="K123" s="95" t="s">
        <v>31</v>
      </c>
      <c r="L123" s="95"/>
      <c r="M123" s="95"/>
      <c r="N123" s="117"/>
      <c r="O123" s="117"/>
      <c r="P123" s="117"/>
      <c r="Q123" s="118" t="s">
        <v>46</v>
      </c>
      <c r="R123" s="118"/>
      <c r="S123" s="117"/>
      <c r="T123" s="519" t="s">
        <v>52</v>
      </c>
      <c r="U123" s="519"/>
      <c r="V123" s="117"/>
      <c r="W123" s="37"/>
      <c r="X123" s="117"/>
      <c r="Y123" s="12"/>
      <c r="Z123" s="12"/>
      <c r="AA123" s="505" t="str">
        <f>IF(AB123=0,"",IF(AE123="",MID(C123,FIND(", ",C123)+2,4),AE123))</f>
        <v>2002</v>
      </c>
      <c r="AB123" s="534">
        <f>IF(COUNTIF($C$1:C123,C123)=1,1,0)</f>
        <v>1</v>
      </c>
      <c r="AC123" s="535">
        <f>IF(AND(F123="EQ-5D",AB123=1),COUNTA(K123:S123),"")</f>
        <v>2</v>
      </c>
      <c r="AG123" s="3"/>
      <c r="AI123" s="6" t="s">
        <v>356</v>
      </c>
    </row>
    <row r="124" spans="1:36" ht="77.25" customHeight="1" thickBot="1" x14ac:dyDescent="0.25">
      <c r="A124" s="564"/>
      <c r="B124" s="32" t="s">
        <v>1148</v>
      </c>
      <c r="C124" s="94" t="s">
        <v>1066</v>
      </c>
      <c r="D124" s="105" t="s">
        <v>651</v>
      </c>
      <c r="E124" s="29" t="str">
        <f t="shared" si="25"/>
        <v>EORTC QLQ-C30</v>
      </c>
      <c r="F124" s="59" t="s">
        <v>19</v>
      </c>
      <c r="G124" s="59" t="s">
        <v>1150</v>
      </c>
      <c r="H124" s="29" t="s">
        <v>3</v>
      </c>
      <c r="I124" s="162">
        <v>1905</v>
      </c>
      <c r="J124" s="9" t="str">
        <f t="shared" si="26"/>
        <v>random effects; response mapping; beta regression; 3 part</v>
      </c>
      <c r="K124" s="105" t="s">
        <v>1151</v>
      </c>
      <c r="L124" s="95"/>
      <c r="M124" s="95"/>
      <c r="N124" s="131"/>
      <c r="O124" s="131"/>
      <c r="P124" s="163"/>
      <c r="Q124" s="118" t="s">
        <v>46</v>
      </c>
      <c r="R124" s="118"/>
      <c r="S124" s="515" t="s">
        <v>1152</v>
      </c>
      <c r="T124" s="519"/>
      <c r="U124" s="519"/>
      <c r="V124" s="519"/>
      <c r="W124" s="37"/>
      <c r="X124" s="118"/>
      <c r="Y124" s="504"/>
      <c r="Z124" s="504"/>
      <c r="AA124" s="505"/>
      <c r="AB124" s="534"/>
      <c r="AC124" s="535"/>
      <c r="AD124" s="526" t="s">
        <v>1175</v>
      </c>
      <c r="AE124" s="284"/>
      <c r="AG124" s="8"/>
      <c r="AH124" s="8"/>
      <c r="AI124" s="8"/>
      <c r="AJ124" s="8"/>
    </row>
    <row r="125" spans="1:36" ht="26.1" customHeight="1" thickBot="1" x14ac:dyDescent="0.25">
      <c r="B125" s="939" t="s">
        <v>289</v>
      </c>
      <c r="C125" s="98" t="s">
        <v>117</v>
      </c>
      <c r="D125" s="91" t="s">
        <v>26</v>
      </c>
      <c r="E125" s="929" t="str">
        <f t="shared" si="25"/>
        <v>SF-12</v>
      </c>
      <c r="F125" s="357" t="s">
        <v>19</v>
      </c>
      <c r="G125" s="357" t="s">
        <v>156</v>
      </c>
      <c r="H125" s="357" t="s">
        <v>22</v>
      </c>
      <c r="I125" s="33">
        <v>240</v>
      </c>
      <c r="J125" s="550" t="str">
        <f t="shared" si="26"/>
        <v>OLS</v>
      </c>
      <c r="K125" s="91" t="s">
        <v>31</v>
      </c>
      <c r="L125" s="91"/>
      <c r="M125" s="91"/>
      <c r="N125" s="115"/>
      <c r="O125" s="115"/>
      <c r="P125" s="115"/>
      <c r="Q125" s="115"/>
      <c r="R125" s="517"/>
      <c r="S125" s="115"/>
      <c r="T125" s="517"/>
      <c r="U125" s="983" t="s">
        <v>232</v>
      </c>
      <c r="V125" s="983" t="s">
        <v>232</v>
      </c>
      <c r="W125" s="939" t="s">
        <v>461</v>
      </c>
      <c r="X125" s="115"/>
      <c r="Y125" s="14"/>
      <c r="Z125" s="14"/>
      <c r="AA125" s="505" t="str">
        <f t="shared" ref="AA125:AA136" si="27">IF(AB125=0,"",IF(AE125="",MID(C125,FIND(", ",C125)+2,4),AE125))</f>
        <v>2003</v>
      </c>
      <c r="AB125" s="534">
        <f>IF(COUNTIF($C$1:C125,C125)=1,1,0)</f>
        <v>1</v>
      </c>
      <c r="AC125" s="535">
        <f t="shared" ref="AC125:AC136" si="28">IF(AND(F125="EQ-5D",AB125=1),COUNTA(K125:S125),"")</f>
        <v>1</v>
      </c>
      <c r="AG125" s="5"/>
      <c r="AH125" s="8"/>
      <c r="AI125" s="43" t="s">
        <v>671</v>
      </c>
      <c r="AJ125" s="8"/>
    </row>
    <row r="126" spans="1:36" ht="26.1" customHeight="1" thickBot="1" x14ac:dyDescent="0.25">
      <c r="B126" s="958"/>
      <c r="C126" s="101" t="s">
        <v>117</v>
      </c>
      <c r="D126" s="102" t="s">
        <v>26</v>
      </c>
      <c r="E126" s="930"/>
      <c r="F126" s="358" t="s">
        <v>1</v>
      </c>
      <c r="G126" s="358" t="s">
        <v>156</v>
      </c>
      <c r="H126" s="358" t="s">
        <v>22</v>
      </c>
      <c r="I126" s="224">
        <v>240</v>
      </c>
      <c r="J126" s="552" t="str">
        <f t="shared" si="26"/>
        <v>OLS</v>
      </c>
      <c r="K126" s="102" t="s">
        <v>31</v>
      </c>
      <c r="L126" s="102"/>
      <c r="M126" s="102"/>
      <c r="N126" s="129"/>
      <c r="O126" s="129"/>
      <c r="P126" s="129"/>
      <c r="Q126" s="129"/>
      <c r="R126" s="524"/>
      <c r="S126" s="129"/>
      <c r="T126" s="524"/>
      <c r="U126" s="984"/>
      <c r="V126" s="984"/>
      <c r="W126" s="989"/>
      <c r="X126" s="116"/>
      <c r="Y126" s="15"/>
      <c r="Z126" s="15"/>
      <c r="AA126" s="505" t="str">
        <f t="shared" si="27"/>
        <v/>
      </c>
      <c r="AB126" s="534">
        <f>IF(COUNTIF($C$1:C126,C126)=1,1,0)</f>
        <v>0</v>
      </c>
      <c r="AC126" s="535" t="str">
        <f t="shared" si="28"/>
        <v/>
      </c>
      <c r="AG126" s="5"/>
      <c r="AH126" s="8"/>
      <c r="AI126" s="8"/>
      <c r="AJ126" s="8"/>
    </row>
    <row r="127" spans="1:36" ht="78" customHeight="1" thickBot="1" x14ac:dyDescent="0.25">
      <c r="B127" s="179" t="s">
        <v>290</v>
      </c>
      <c r="C127" s="104" t="s">
        <v>116</v>
      </c>
      <c r="D127" s="338" t="s">
        <v>26</v>
      </c>
      <c r="E127" s="317" t="str">
        <f t="shared" ref="E127:E141" si="29">D127</f>
        <v>SF-12</v>
      </c>
      <c r="F127" s="322" t="s">
        <v>19</v>
      </c>
      <c r="G127" s="322" t="s">
        <v>22</v>
      </c>
      <c r="H127" s="322" t="s">
        <v>22</v>
      </c>
      <c r="I127" s="46">
        <v>12998</v>
      </c>
      <c r="J127" s="546" t="str">
        <f t="shared" si="26"/>
        <v>OLS</v>
      </c>
      <c r="K127" s="338" t="s">
        <v>31</v>
      </c>
      <c r="L127" s="338"/>
      <c r="M127" s="338"/>
      <c r="N127" s="335"/>
      <c r="O127" s="335"/>
      <c r="P127" s="335"/>
      <c r="Q127" s="335"/>
      <c r="R127" s="759"/>
      <c r="S127" s="335"/>
      <c r="T127" s="839"/>
      <c r="U127" s="128" t="s">
        <v>233</v>
      </c>
      <c r="V127" s="128" t="s">
        <v>233</v>
      </c>
      <c r="W127" s="326" t="s">
        <v>462</v>
      </c>
      <c r="X127" s="335"/>
      <c r="Y127" s="20"/>
      <c r="Z127" s="20"/>
      <c r="AA127" s="505" t="str">
        <f t="shared" si="27"/>
        <v>2004</v>
      </c>
      <c r="AB127" s="534">
        <f>IF(COUNTIF($C$1:C127,C127)=1,1,0)</f>
        <v>1</v>
      </c>
      <c r="AC127" s="535">
        <f t="shared" si="28"/>
        <v>1</v>
      </c>
      <c r="AD127" s="186"/>
      <c r="AG127" s="5"/>
      <c r="AH127" s="8"/>
      <c r="AI127" s="43" t="s">
        <v>672</v>
      </c>
      <c r="AJ127" s="8"/>
    </row>
    <row r="128" spans="1:36" ht="51.95" customHeight="1" thickBot="1" x14ac:dyDescent="0.25">
      <c r="B128" s="32" t="s">
        <v>673</v>
      </c>
      <c r="C128" s="94" t="s">
        <v>659</v>
      </c>
      <c r="D128" s="95" t="s">
        <v>661</v>
      </c>
      <c r="E128" s="29" t="str">
        <f t="shared" si="29"/>
        <v>St George's Respiratory Questionnaire (SGRQ)</v>
      </c>
      <c r="F128" s="29" t="s">
        <v>19</v>
      </c>
      <c r="G128" s="317" t="s">
        <v>662</v>
      </c>
      <c r="H128" s="317" t="s">
        <v>12</v>
      </c>
      <c r="I128" s="35">
        <v>202</v>
      </c>
      <c r="J128" s="9" t="str">
        <f t="shared" si="26"/>
        <v>GLM; Mixture models; Restricted cubic splines fitted for examining non-linearity</v>
      </c>
      <c r="K128" s="95"/>
      <c r="L128" s="95" t="s">
        <v>45</v>
      </c>
      <c r="M128" s="95"/>
      <c r="N128" s="117"/>
      <c r="O128" s="117"/>
      <c r="P128" s="117"/>
      <c r="Q128" s="117"/>
      <c r="R128" s="519"/>
      <c r="S128" s="118" t="s">
        <v>664</v>
      </c>
      <c r="T128" s="519"/>
      <c r="U128" s="118"/>
      <c r="V128" s="118"/>
      <c r="W128" s="32"/>
      <c r="X128" s="117"/>
      <c r="Y128" s="12"/>
      <c r="Z128" s="12"/>
      <c r="AA128" s="505" t="str">
        <f t="shared" si="27"/>
        <v>2015</v>
      </c>
      <c r="AB128" s="534">
        <f>IF(COUNTIF($C$1:C128,C128)=1,1,0)</f>
        <v>1</v>
      </c>
      <c r="AC128" s="535">
        <f t="shared" si="28"/>
        <v>2</v>
      </c>
      <c r="AD128" s="187" t="s">
        <v>639</v>
      </c>
      <c r="AE128" s="280"/>
      <c r="AG128" s="5"/>
      <c r="AH128" s="8"/>
      <c r="AI128" s="43"/>
      <c r="AJ128" s="8"/>
    </row>
    <row r="129" spans="1:36" ht="12.95" customHeight="1" thickBot="1" x14ac:dyDescent="0.25">
      <c r="A129" s="1066"/>
      <c r="B129" s="943" t="s">
        <v>798</v>
      </c>
      <c r="C129" s="103" t="s">
        <v>799</v>
      </c>
      <c r="D129" s="247" t="s">
        <v>80</v>
      </c>
      <c r="E129" s="210" t="str">
        <f t="shared" si="29"/>
        <v>EQ-5D-5L</v>
      </c>
      <c r="F129" s="210" t="s">
        <v>20</v>
      </c>
      <c r="G129" s="929" t="s">
        <v>710</v>
      </c>
      <c r="H129" s="357" t="s">
        <v>83</v>
      </c>
      <c r="I129" s="33">
        <v>7930</v>
      </c>
      <c r="J129" s="931" t="str">
        <f t="shared" si="26"/>
        <v>Quantile regression models for development of scale-dependent exchange rates</v>
      </c>
      <c r="K129" s="927"/>
      <c r="L129" s="927"/>
      <c r="M129" s="927"/>
      <c r="N129" s="973"/>
      <c r="O129" s="973"/>
      <c r="P129" s="973"/>
      <c r="Q129" s="973"/>
      <c r="R129" s="758"/>
      <c r="S129" s="361" t="s">
        <v>663</v>
      </c>
      <c r="T129" s="973"/>
      <c r="U129" s="1012" t="s">
        <v>711</v>
      </c>
      <c r="V129" s="351"/>
      <c r="W129" s="939" t="s">
        <v>712</v>
      </c>
      <c r="X129" s="335"/>
      <c r="Y129" s="20"/>
      <c r="Z129" s="20"/>
      <c r="AA129" s="505" t="str">
        <f t="shared" si="27"/>
        <v>2016</v>
      </c>
      <c r="AB129" s="534">
        <f>IF(COUNTIF($C$1:C129,C129)=1,1,0)</f>
        <v>1</v>
      </c>
      <c r="AC129" s="535" t="str">
        <f t="shared" si="28"/>
        <v/>
      </c>
      <c r="AD129" s="192" t="s">
        <v>639</v>
      </c>
      <c r="AE129" s="285"/>
      <c r="AG129" s="5"/>
      <c r="AH129" s="8"/>
      <c r="AI129" s="43"/>
      <c r="AJ129" s="8"/>
    </row>
    <row r="130" spans="1:36" ht="12.95" customHeight="1" thickBot="1" x14ac:dyDescent="0.25">
      <c r="A130" s="1066"/>
      <c r="B130" s="940"/>
      <c r="C130" s="104" t="s">
        <v>799</v>
      </c>
      <c r="D130" s="229" t="s">
        <v>20</v>
      </c>
      <c r="E130" s="355" t="str">
        <f t="shared" si="29"/>
        <v>SF-6D</v>
      </c>
      <c r="F130" s="211" t="s">
        <v>80</v>
      </c>
      <c r="G130" s="980"/>
      <c r="H130" s="355" t="s">
        <v>83</v>
      </c>
      <c r="I130" s="34">
        <v>7930</v>
      </c>
      <c r="J130" s="990"/>
      <c r="K130" s="1011"/>
      <c r="L130" s="1011"/>
      <c r="M130" s="1011"/>
      <c r="N130" s="985"/>
      <c r="O130" s="985"/>
      <c r="P130" s="985"/>
      <c r="Q130" s="985"/>
      <c r="R130" s="759"/>
      <c r="S130" s="361" t="s">
        <v>663</v>
      </c>
      <c r="T130" s="985"/>
      <c r="U130" s="1013"/>
      <c r="V130" s="128"/>
      <c r="W130" s="940"/>
      <c r="X130" s="335"/>
      <c r="Y130" s="20"/>
      <c r="Z130" s="20"/>
      <c r="AA130" s="505" t="str">
        <f t="shared" si="27"/>
        <v/>
      </c>
      <c r="AB130" s="534">
        <f>IF(COUNTIF($C$1:C130,C130)=1,1,0)</f>
        <v>0</v>
      </c>
      <c r="AC130" s="535" t="str">
        <f t="shared" si="28"/>
        <v/>
      </c>
      <c r="AD130" s="192" t="s">
        <v>639</v>
      </c>
      <c r="AE130" s="285"/>
      <c r="AG130" s="5"/>
      <c r="AH130" s="8"/>
      <c r="AI130" s="43"/>
      <c r="AJ130" s="8"/>
    </row>
    <row r="131" spans="1:36" ht="12.95" customHeight="1" thickBot="1" x14ac:dyDescent="0.25">
      <c r="A131" s="1066"/>
      <c r="B131" s="940"/>
      <c r="C131" s="104" t="s">
        <v>799</v>
      </c>
      <c r="D131" s="229" t="s">
        <v>1</v>
      </c>
      <c r="E131" s="355" t="str">
        <f t="shared" si="29"/>
        <v>HUI3</v>
      </c>
      <c r="F131" s="211" t="s">
        <v>80</v>
      </c>
      <c r="G131" s="980"/>
      <c r="H131" s="355" t="s">
        <v>83</v>
      </c>
      <c r="I131" s="34">
        <v>7930</v>
      </c>
      <c r="J131" s="990"/>
      <c r="K131" s="1011"/>
      <c r="L131" s="1011"/>
      <c r="M131" s="1011"/>
      <c r="N131" s="985"/>
      <c r="O131" s="985"/>
      <c r="P131" s="985"/>
      <c r="Q131" s="985"/>
      <c r="R131" s="759"/>
      <c r="S131" s="361" t="s">
        <v>663</v>
      </c>
      <c r="T131" s="985"/>
      <c r="U131" s="1013"/>
      <c r="V131" s="128"/>
      <c r="W131" s="940"/>
      <c r="X131" s="335"/>
      <c r="Y131" s="20"/>
      <c r="Z131" s="20"/>
      <c r="AA131" s="505" t="str">
        <f t="shared" si="27"/>
        <v/>
      </c>
      <c r="AB131" s="534">
        <f>IF(COUNTIF($C$1:C131,C131)=1,1,0)</f>
        <v>0</v>
      </c>
      <c r="AC131" s="535" t="str">
        <f t="shared" si="28"/>
        <v/>
      </c>
      <c r="AD131" s="192" t="s">
        <v>639</v>
      </c>
      <c r="AE131" s="285"/>
      <c r="AG131" s="5"/>
      <c r="AH131" s="8"/>
      <c r="AI131" s="43"/>
      <c r="AJ131" s="8"/>
    </row>
    <row r="132" spans="1:36" ht="12.95" customHeight="1" thickBot="1" x14ac:dyDescent="0.25">
      <c r="A132" s="1066"/>
      <c r="B132" s="940"/>
      <c r="C132" s="104" t="s">
        <v>799</v>
      </c>
      <c r="D132" s="248" t="s">
        <v>101</v>
      </c>
      <c r="E132" s="211" t="str">
        <f t="shared" si="29"/>
        <v>15D</v>
      </c>
      <c r="F132" s="211" t="s">
        <v>80</v>
      </c>
      <c r="G132" s="980"/>
      <c r="H132" s="355" t="s">
        <v>83</v>
      </c>
      <c r="I132" s="34">
        <v>7930</v>
      </c>
      <c r="J132" s="990"/>
      <c r="K132" s="1011"/>
      <c r="L132" s="1011"/>
      <c r="M132" s="1011"/>
      <c r="N132" s="985"/>
      <c r="O132" s="985"/>
      <c r="P132" s="985"/>
      <c r="Q132" s="985"/>
      <c r="R132" s="759"/>
      <c r="S132" s="361" t="s">
        <v>663</v>
      </c>
      <c r="T132" s="985"/>
      <c r="U132" s="1013"/>
      <c r="V132" s="128"/>
      <c r="W132" s="940"/>
      <c r="X132" s="335"/>
      <c r="Y132" s="20"/>
      <c r="Z132" s="20"/>
      <c r="AA132" s="505" t="str">
        <f t="shared" si="27"/>
        <v/>
      </c>
      <c r="AB132" s="534">
        <f>IF(COUNTIF($C$1:C132,C132)=1,1,0)</f>
        <v>0</v>
      </c>
      <c r="AC132" s="535" t="str">
        <f t="shared" si="28"/>
        <v/>
      </c>
      <c r="AD132" s="192" t="s">
        <v>639</v>
      </c>
      <c r="AE132" s="285"/>
      <c r="AG132" s="5"/>
      <c r="AH132" s="8"/>
      <c r="AI132" s="43"/>
      <c r="AJ132" s="8"/>
    </row>
    <row r="133" spans="1:36" ht="12.95" customHeight="1" thickBot="1" x14ac:dyDescent="0.25">
      <c r="A133" s="1066"/>
      <c r="B133" s="940"/>
      <c r="C133" s="104" t="s">
        <v>799</v>
      </c>
      <c r="D133" s="248" t="s">
        <v>1</v>
      </c>
      <c r="E133" s="299" t="str">
        <f t="shared" si="29"/>
        <v>HUI3</v>
      </c>
      <c r="F133" s="211" t="s">
        <v>20</v>
      </c>
      <c r="G133" s="980"/>
      <c r="H133" s="355" t="s">
        <v>83</v>
      </c>
      <c r="I133" s="34">
        <v>7930</v>
      </c>
      <c r="J133" s="990"/>
      <c r="K133" s="1011"/>
      <c r="L133" s="1011"/>
      <c r="M133" s="1011"/>
      <c r="N133" s="985"/>
      <c r="O133" s="985"/>
      <c r="P133" s="985"/>
      <c r="Q133" s="985"/>
      <c r="R133" s="759"/>
      <c r="S133" s="361" t="s">
        <v>663</v>
      </c>
      <c r="T133" s="985"/>
      <c r="U133" s="1013"/>
      <c r="V133" s="128"/>
      <c r="W133" s="940"/>
      <c r="X133" s="335"/>
      <c r="Y133" s="20"/>
      <c r="Z133" s="20"/>
      <c r="AA133" s="505" t="str">
        <f t="shared" si="27"/>
        <v/>
      </c>
      <c r="AB133" s="534">
        <f>IF(COUNTIF($C$1:C133,C133)=1,1,0)</f>
        <v>0</v>
      </c>
      <c r="AC133" s="535" t="str">
        <f t="shared" si="28"/>
        <v/>
      </c>
      <c r="AD133" s="192" t="s">
        <v>639</v>
      </c>
      <c r="AE133" s="285"/>
      <c r="AG133" s="5"/>
      <c r="AH133" s="8"/>
      <c r="AI133" s="43"/>
      <c r="AJ133" s="8"/>
    </row>
    <row r="134" spans="1:36" ht="12.95" customHeight="1" thickBot="1" x14ac:dyDescent="0.25">
      <c r="A134" s="1066"/>
      <c r="B134" s="958"/>
      <c r="C134" s="245" t="s">
        <v>799</v>
      </c>
      <c r="D134" s="249" t="s">
        <v>101</v>
      </c>
      <c r="E134" s="358" t="str">
        <f t="shared" si="29"/>
        <v>15D</v>
      </c>
      <c r="F134" s="358" t="s">
        <v>20</v>
      </c>
      <c r="G134" s="930"/>
      <c r="H134" s="358" t="s">
        <v>83</v>
      </c>
      <c r="I134" s="224">
        <v>7930</v>
      </c>
      <c r="J134" s="932"/>
      <c r="K134" s="928"/>
      <c r="L134" s="928"/>
      <c r="M134" s="928"/>
      <c r="N134" s="974"/>
      <c r="O134" s="974"/>
      <c r="P134" s="974"/>
      <c r="Q134" s="974"/>
      <c r="R134" s="760"/>
      <c r="S134" s="96" t="s">
        <v>663</v>
      </c>
      <c r="T134" s="974"/>
      <c r="U134" s="1014"/>
      <c r="V134" s="352"/>
      <c r="W134" s="958"/>
      <c r="X134" s="335"/>
      <c r="Y134" s="20"/>
      <c r="Z134" s="20"/>
      <c r="AA134" s="505" t="str">
        <f t="shared" si="27"/>
        <v/>
      </c>
      <c r="AB134" s="534">
        <f>IF(COUNTIF($C$1:C134,C134)=1,1,0)</f>
        <v>0</v>
      </c>
      <c r="AC134" s="535" t="str">
        <f t="shared" si="28"/>
        <v/>
      </c>
      <c r="AD134" s="192" t="s">
        <v>639</v>
      </c>
      <c r="AE134" s="285"/>
      <c r="AG134" s="5"/>
      <c r="AH134" s="8"/>
      <c r="AI134" s="43"/>
      <c r="AJ134" s="8"/>
    </row>
    <row r="135" spans="1:36" ht="39" customHeight="1" thickBot="1" x14ac:dyDescent="0.25">
      <c r="B135" s="943" t="s">
        <v>923</v>
      </c>
      <c r="C135" s="106" t="s">
        <v>812</v>
      </c>
      <c r="D135" s="514" t="s">
        <v>924</v>
      </c>
      <c r="E135" s="496" t="str">
        <f t="shared" si="29"/>
        <v>Depression Anxiety Stress Scales (DASS-21)</v>
      </c>
      <c r="F135" s="496" t="s">
        <v>80</v>
      </c>
      <c r="G135" s="507" t="s">
        <v>568</v>
      </c>
      <c r="H135" s="496" t="s">
        <v>8</v>
      </c>
      <c r="I135" s="33">
        <v>917</v>
      </c>
      <c r="J135" s="931" t="str">
        <f>CONCATENATE(IF(K135="","",CONCATENATE(K135,IF(COUNTA(K135:S135)=COUNTA(K135),"","; "))),IF(L135="","",CONCATENATE(L135,IF(COUNTA(K135:S135)=COUNTA(K135:L135),"","; "))),IF(M135="","",CONCATENATE(M135,IF(COUNTA(K135:S135)=COUNTA(K135:M135),"","; "))),IF(N135="","",CONCATENATE(N135,IF(COUNTA(K135:S135)=COUNTA(K135:N135),"","; "))),IF(O135="","",CONCATENATE(O135,IF(COUNTA(K135:S135)=COUNTA(K135:O135),"","; "))),IF(P135="","",CONCATENATE(P135,IF(COUNTA(K135:S135)=COUNTA(K135:P135),"","; "))),IF(Q135="","",CONCATENATE(Q135,IF(COUNTA(K135:S135)=COUNTA(K135:Q135),"","; "))),IF(S135="","",S135))</f>
        <v>OLS; GLM; Beta binomial; fractional regression modelling; MM-estimation</v>
      </c>
      <c r="K135" s="514" t="s">
        <v>31</v>
      </c>
      <c r="L135" s="514" t="s">
        <v>45</v>
      </c>
      <c r="M135" s="95"/>
      <c r="N135" s="519"/>
      <c r="O135" s="519"/>
      <c r="P135" s="519"/>
      <c r="Q135" s="519"/>
      <c r="R135" s="519"/>
      <c r="S135" s="515" t="s">
        <v>927</v>
      </c>
      <c r="T135" s="519"/>
      <c r="U135" s="520" t="s">
        <v>926</v>
      </c>
      <c r="V135" s="118"/>
      <c r="W135" s="929"/>
      <c r="X135" s="215" t="s">
        <v>928</v>
      </c>
      <c r="Y135" s="18"/>
      <c r="Z135" s="18"/>
      <c r="AA135" s="505" t="str">
        <f t="shared" si="27"/>
        <v>2018</v>
      </c>
      <c r="AB135" s="534">
        <f>IF(COUNTIF($C$1:C135,C135)=1,1,0)</f>
        <v>1</v>
      </c>
      <c r="AC135" s="535" t="str">
        <f t="shared" si="28"/>
        <v/>
      </c>
      <c r="AD135" s="480" t="s">
        <v>976</v>
      </c>
      <c r="AE135" s="285"/>
      <c r="AG135" s="5"/>
      <c r="AH135" s="8"/>
      <c r="AI135" s="43"/>
      <c r="AJ135" s="8"/>
    </row>
    <row r="136" spans="1:36" ht="39" customHeight="1" thickBot="1" x14ac:dyDescent="0.25">
      <c r="B136" s="944"/>
      <c r="C136" s="176" t="s">
        <v>812</v>
      </c>
      <c r="D136" s="537" t="s">
        <v>925</v>
      </c>
      <c r="E136" s="493" t="str">
        <f t="shared" si="29"/>
        <v>Kessler Psychological Distress Scale (K-10)</v>
      </c>
      <c r="F136" s="493" t="s">
        <v>80</v>
      </c>
      <c r="G136" s="536" t="s">
        <v>568</v>
      </c>
      <c r="H136" s="493" t="s">
        <v>8</v>
      </c>
      <c r="I136" s="267">
        <v>917</v>
      </c>
      <c r="J136" s="932"/>
      <c r="K136" s="537" t="s">
        <v>31</v>
      </c>
      <c r="L136" s="537" t="s">
        <v>45</v>
      </c>
      <c r="M136" s="494"/>
      <c r="N136" s="541"/>
      <c r="O136" s="541"/>
      <c r="P136" s="541"/>
      <c r="Q136" s="541"/>
      <c r="R136" s="760"/>
      <c r="S136" s="527" t="s">
        <v>927</v>
      </c>
      <c r="T136" s="840"/>
      <c r="U136" s="846"/>
      <c r="V136" s="499"/>
      <c r="W136" s="930"/>
      <c r="X136" s="418"/>
      <c r="Y136" s="13"/>
      <c r="Z136" s="13"/>
      <c r="AA136" s="505" t="str">
        <f t="shared" si="27"/>
        <v/>
      </c>
      <c r="AB136" s="534">
        <f>IF(COUNTIF($C$1:C136,C136)=1,1,0)</f>
        <v>0</v>
      </c>
      <c r="AC136" s="535" t="str">
        <f t="shared" si="28"/>
        <v/>
      </c>
      <c r="AD136" s="480" t="s">
        <v>976</v>
      </c>
      <c r="AE136" s="285"/>
      <c r="AG136" s="5"/>
      <c r="AH136" s="8"/>
      <c r="AI136" s="43"/>
      <c r="AJ136" s="8"/>
    </row>
    <row r="137" spans="1:36" ht="65.099999999999994" customHeight="1" thickBot="1" x14ac:dyDescent="0.25">
      <c r="B137" s="709" t="s">
        <v>1229</v>
      </c>
      <c r="C137" s="99" t="s">
        <v>1087</v>
      </c>
      <c r="D137" s="537" t="s">
        <v>1230</v>
      </c>
      <c r="E137" s="721" t="str">
        <f t="shared" si="29"/>
        <v>MacNew Heart Disease Quality of Life Questionnaire</v>
      </c>
      <c r="F137" s="728" t="s">
        <v>80</v>
      </c>
      <c r="G137" s="728" t="s">
        <v>1164</v>
      </c>
      <c r="H137" s="728" t="s">
        <v>4</v>
      </c>
      <c r="I137" s="267">
        <v>943</v>
      </c>
      <c r="J137" s="739" t="str">
        <f t="shared" ref="J137:J156" si="30">CONCATENATE(IF(K137="","",CONCATENATE(K137,IF(COUNTA(K137:S137)=COUNTA(K137),"","; "))),IF(L137="","",CONCATENATE(L137,IF(COUNTA(K137:S137)=COUNTA(K137:L137),"","; "))),IF(M137="","",CONCATENATE(M137,IF(COUNTA(K137:S137)=COUNTA(K137:M137),"","; "))),IF(N137="","",CONCATENATE(N137,IF(COUNTA(K137:S137)=COUNTA(K137:N137),"","; "))),IF(O137="","",CONCATENATE(O137,IF(COUNTA(K137:S137)=COUNTA(K137:O137),"","; "))),IF(P137="","",CONCATENATE(P137,IF(COUNTA(K137:S137)=COUNTA(K137:P137),"","; "))),IF(Q137="","",CONCATENATE(Q137,IF(COUNTA(K137:S137)=COUNTA(K137:Q137),"","; "))),IF(S137="","",S137))</f>
        <v>OLS; GLM; Tobit; response mapping; robust MM-estimator; ALDVMM; betamix; deep neural network</v>
      </c>
      <c r="K137" s="537" t="s">
        <v>31</v>
      </c>
      <c r="L137" s="537" t="s">
        <v>45</v>
      </c>
      <c r="M137" s="719"/>
      <c r="N137" s="715"/>
      <c r="O137" s="715"/>
      <c r="P137" s="715" t="s">
        <v>88</v>
      </c>
      <c r="Q137" s="715" t="s">
        <v>46</v>
      </c>
      <c r="R137" s="760"/>
      <c r="S137" s="527" t="s">
        <v>1232</v>
      </c>
      <c r="T137" s="840"/>
      <c r="U137" s="846"/>
      <c r="V137" s="740"/>
      <c r="W137" s="728" t="s">
        <v>1231</v>
      </c>
      <c r="X137" s="715"/>
      <c r="Y137" s="13"/>
      <c r="Z137" s="13"/>
      <c r="AA137" s="505"/>
      <c r="AB137" s="534"/>
      <c r="AC137" s="535"/>
      <c r="AD137" s="604" t="s">
        <v>1175</v>
      </c>
      <c r="AE137" s="285"/>
      <c r="AG137" s="5"/>
      <c r="AH137" s="8"/>
      <c r="AI137" s="43"/>
      <c r="AJ137" s="8"/>
    </row>
    <row r="138" spans="1:36" ht="51.95" customHeight="1" thickBot="1" x14ac:dyDescent="0.25">
      <c r="B138" s="578" t="s">
        <v>1042</v>
      </c>
      <c r="C138" s="99" t="s">
        <v>1012</v>
      </c>
      <c r="D138" s="537" t="s">
        <v>1040</v>
      </c>
      <c r="E138" s="574" t="str">
        <f t="shared" si="29"/>
        <v>Cervical Radiculopathy Impact Scale (CRIS)</v>
      </c>
      <c r="F138" s="584" t="s">
        <v>19</v>
      </c>
      <c r="G138" s="584" t="s">
        <v>1041</v>
      </c>
      <c r="H138" s="574" t="s">
        <v>9</v>
      </c>
      <c r="I138" s="267">
        <f>254+241+81</f>
        <v>576</v>
      </c>
      <c r="J138" s="576" t="str">
        <f t="shared" si="30"/>
        <v>GEE</v>
      </c>
      <c r="K138" s="537"/>
      <c r="L138" s="537"/>
      <c r="M138" s="537" t="s">
        <v>36</v>
      </c>
      <c r="N138" s="580"/>
      <c r="O138" s="580"/>
      <c r="P138" s="580"/>
      <c r="Q138" s="580"/>
      <c r="R138" s="760"/>
      <c r="S138" s="527"/>
      <c r="T138" s="840"/>
      <c r="U138" s="846"/>
      <c r="V138" s="582"/>
      <c r="W138" s="574"/>
      <c r="X138" s="580"/>
      <c r="Y138" s="13"/>
      <c r="Z138" s="13"/>
      <c r="AA138" s="505"/>
      <c r="AB138" s="534"/>
      <c r="AC138" s="535"/>
      <c r="AD138" s="604" t="s">
        <v>1029</v>
      </c>
      <c r="AE138" s="285"/>
      <c r="AG138" s="5"/>
      <c r="AH138" s="8"/>
      <c r="AI138" s="43"/>
      <c r="AJ138" s="8"/>
    </row>
    <row r="139" spans="1:36" ht="39" customHeight="1" thickBot="1" x14ac:dyDescent="0.25">
      <c r="B139" s="416" t="s">
        <v>421</v>
      </c>
      <c r="C139" s="245" t="s">
        <v>404</v>
      </c>
      <c r="D139" s="339" t="s">
        <v>422</v>
      </c>
      <c r="E139" s="318" t="str">
        <f t="shared" si="29"/>
        <v>Stroke outcome measures not restricted to validated instruments</v>
      </c>
      <c r="F139" s="318" t="s">
        <v>19</v>
      </c>
      <c r="G139" s="318" t="s">
        <v>128</v>
      </c>
      <c r="H139" s="318" t="s">
        <v>4</v>
      </c>
      <c r="I139" s="267">
        <v>272</v>
      </c>
      <c r="J139" s="545" t="str">
        <f t="shared" si="30"/>
        <v>OLS; CLAD; Tobit</v>
      </c>
      <c r="K139" s="339" t="s">
        <v>31</v>
      </c>
      <c r="L139" s="339"/>
      <c r="M139" s="339"/>
      <c r="N139" s="336"/>
      <c r="O139" s="352" t="s">
        <v>59</v>
      </c>
      <c r="P139" s="352" t="s">
        <v>88</v>
      </c>
      <c r="Q139" s="336"/>
      <c r="R139" s="760"/>
      <c r="S139" s="336"/>
      <c r="T139" s="840"/>
      <c r="U139" s="846"/>
      <c r="V139" s="352"/>
      <c r="W139" s="327"/>
      <c r="X139" s="117"/>
      <c r="Y139" s="12"/>
      <c r="Z139" s="12"/>
      <c r="AA139" s="505" t="str">
        <f>IF(AB139=0,"",IF(AE139="",MID(C139,FIND(", ",C139)+2,4),AE139))</f>
        <v>2013</v>
      </c>
      <c r="AB139" s="534">
        <f>IF(COUNTIF($C$1:C139,C139)=1,1,0)</f>
        <v>1</v>
      </c>
      <c r="AC139" s="535">
        <f>IF(AND(F139="EQ-5D",AB139=1),COUNTA(K139:S139),"")</f>
        <v>3</v>
      </c>
      <c r="AD139" s="187" t="s">
        <v>458</v>
      </c>
      <c r="AE139" s="280"/>
      <c r="AG139" s="5"/>
      <c r="AH139" s="8"/>
      <c r="AI139" s="43"/>
      <c r="AJ139" s="8"/>
    </row>
    <row r="140" spans="1:36" ht="26.1" customHeight="1" thickBot="1" x14ac:dyDescent="0.25">
      <c r="B140" s="953" t="s">
        <v>291</v>
      </c>
      <c r="C140" s="662" t="s">
        <v>71</v>
      </c>
      <c r="D140" s="111" t="s">
        <v>69</v>
      </c>
      <c r="E140" s="913" t="str">
        <f t="shared" si="29"/>
        <v>Headache Impact Test (HIT-6)</v>
      </c>
      <c r="F140" s="47" t="s">
        <v>19</v>
      </c>
      <c r="G140" s="47" t="s">
        <v>72</v>
      </c>
      <c r="H140" s="47" t="s">
        <v>5</v>
      </c>
      <c r="I140" s="189">
        <v>6334</v>
      </c>
      <c r="J140" s="157" t="str">
        <f t="shared" si="30"/>
        <v>OLS</v>
      </c>
      <c r="K140" s="111" t="s">
        <v>31</v>
      </c>
      <c r="L140" s="111"/>
      <c r="M140" s="111"/>
      <c r="N140" s="135"/>
      <c r="O140" s="135"/>
      <c r="P140" s="135"/>
      <c r="Q140" s="134"/>
      <c r="R140" s="134"/>
      <c r="S140" s="135"/>
      <c r="T140" s="135"/>
      <c r="U140" s="135"/>
      <c r="V140" s="135"/>
      <c r="W140" s="977"/>
      <c r="X140" s="135"/>
      <c r="Y140" s="72"/>
      <c r="Z140" s="72"/>
      <c r="AA140" s="505" t="str">
        <f>IF(AB140=0,"",IF(AE140="",MID(C140,FIND(", ",C140)+2,4),AE140))</f>
        <v>2012</v>
      </c>
      <c r="AB140" s="534">
        <f>IF(COUNTIF($C$1:C140,C140)=1,1,0)</f>
        <v>1</v>
      </c>
      <c r="AC140" s="535">
        <f>IF(AND(F140="EQ-5D",AB140=1),COUNTA(K140:S140),"")</f>
        <v>1</v>
      </c>
      <c r="AD140" s="148"/>
      <c r="AG140" s="5"/>
      <c r="AH140" s="8"/>
      <c r="AI140" s="8"/>
      <c r="AJ140" s="8"/>
    </row>
    <row r="141" spans="1:36" ht="39" customHeight="1" thickBot="1" x14ac:dyDescent="0.25">
      <c r="B141" s="936"/>
      <c r="C141" s="99" t="s">
        <v>71</v>
      </c>
      <c r="D141" s="339" t="s">
        <v>70</v>
      </c>
      <c r="E141" s="908" t="str">
        <f t="shared" si="29"/>
        <v>Migraine-Specific Quality-of-Life Questionnaire version 2.1 (MSQ)</v>
      </c>
      <c r="F141" s="318" t="s">
        <v>19</v>
      </c>
      <c r="G141" s="318" t="s">
        <v>72</v>
      </c>
      <c r="H141" s="318" t="s">
        <v>5</v>
      </c>
      <c r="I141" s="267">
        <v>6108</v>
      </c>
      <c r="J141" s="545" t="str">
        <f t="shared" si="30"/>
        <v>OLS</v>
      </c>
      <c r="K141" s="339" t="s">
        <v>31</v>
      </c>
      <c r="L141" s="339"/>
      <c r="M141" s="339"/>
      <c r="N141" s="336"/>
      <c r="O141" s="336"/>
      <c r="P141" s="336"/>
      <c r="Q141" s="352"/>
      <c r="R141" s="765"/>
      <c r="S141" s="336"/>
      <c r="T141" s="840"/>
      <c r="U141" s="840"/>
      <c r="V141" s="336"/>
      <c r="W141" s="970"/>
      <c r="X141" s="336"/>
      <c r="Y141" s="13"/>
      <c r="Z141" s="13"/>
      <c r="AA141" s="505" t="str">
        <f>IF(AB141=0,"",IF(AE141="",MID(C141,FIND(", ",C141)+2,4),AE141))</f>
        <v/>
      </c>
      <c r="AB141" s="534">
        <f>IF(COUNTIF($C$1:C141,C141)=1,1,0)</f>
        <v>0</v>
      </c>
      <c r="AC141" s="535" t="str">
        <f>IF(AND(F141="EQ-5D",AB141=1),COUNTA(K141:S141),"")</f>
        <v/>
      </c>
      <c r="AG141" s="3"/>
    </row>
    <row r="142" spans="1:36" ht="26.1" customHeight="1" thickBot="1" x14ac:dyDescent="0.25">
      <c r="B142" s="935" t="s">
        <v>1019</v>
      </c>
      <c r="C142" s="188" t="s">
        <v>1006</v>
      </c>
      <c r="D142" s="111" t="s">
        <v>1020</v>
      </c>
      <c r="E142" s="507" t="s">
        <v>1020</v>
      </c>
      <c r="F142" s="47" t="s">
        <v>19</v>
      </c>
      <c r="G142" s="230" t="s">
        <v>74</v>
      </c>
      <c r="H142" s="47" t="s">
        <v>5</v>
      </c>
      <c r="I142" s="189">
        <v>787</v>
      </c>
      <c r="J142" s="157" t="str">
        <f t="shared" si="30"/>
        <v>OLS; CLAD; Tobit</v>
      </c>
      <c r="K142" s="255" t="s">
        <v>31</v>
      </c>
      <c r="L142" s="111"/>
      <c r="M142" s="111"/>
      <c r="N142" s="135"/>
      <c r="O142" s="135" t="s">
        <v>59</v>
      </c>
      <c r="P142" s="135" t="s">
        <v>88</v>
      </c>
      <c r="Q142" s="134"/>
      <c r="R142" s="134"/>
      <c r="S142" s="135"/>
      <c r="T142" s="135"/>
      <c r="U142" s="135"/>
      <c r="V142" s="135"/>
      <c r="W142" s="969"/>
      <c r="X142" s="135"/>
      <c r="Y142" s="13"/>
      <c r="Z142" s="13"/>
      <c r="AA142" s="505"/>
      <c r="AB142" s="534"/>
      <c r="AC142" s="535"/>
      <c r="AD142" s="595" t="s">
        <v>1045</v>
      </c>
      <c r="AG142" s="3"/>
    </row>
    <row r="143" spans="1:36" ht="65.099999999999994" customHeight="1" thickBot="1" x14ac:dyDescent="0.25">
      <c r="B143" s="941"/>
      <c r="C143" s="208"/>
      <c r="D143" s="619"/>
      <c r="E143" s="914" t="s">
        <v>1020</v>
      </c>
      <c r="F143" s="617" t="s">
        <v>1054</v>
      </c>
      <c r="G143" s="538" t="s">
        <v>74</v>
      </c>
      <c r="H143" s="617" t="s">
        <v>5</v>
      </c>
      <c r="I143" s="34">
        <v>523</v>
      </c>
      <c r="J143" s="157" t="str">
        <f t="shared" si="30"/>
        <v>OLS; CLAD; Tobit</v>
      </c>
      <c r="K143" s="298" t="s">
        <v>31</v>
      </c>
      <c r="L143" s="619"/>
      <c r="M143" s="619"/>
      <c r="N143" s="618"/>
      <c r="O143" s="618" t="s">
        <v>59</v>
      </c>
      <c r="P143" s="618" t="s">
        <v>88</v>
      </c>
      <c r="Q143" s="128"/>
      <c r="R143" s="128"/>
      <c r="S143" s="618"/>
      <c r="T143" s="839"/>
      <c r="U143" s="839"/>
      <c r="V143" s="618"/>
      <c r="W143" s="977"/>
      <c r="X143" s="618"/>
      <c r="Y143" s="13"/>
      <c r="Z143" s="13"/>
      <c r="AA143" s="505"/>
      <c r="AB143" s="534"/>
      <c r="AC143" s="535"/>
      <c r="AD143" s="595" t="s">
        <v>1053</v>
      </c>
      <c r="AG143" s="3"/>
    </row>
    <row r="144" spans="1:36" ht="26.1" customHeight="1" thickBot="1" x14ac:dyDescent="0.25">
      <c r="B144" s="942"/>
      <c r="C144" s="99" t="s">
        <v>1006</v>
      </c>
      <c r="D144" s="567" t="s">
        <v>1020</v>
      </c>
      <c r="E144" s="912" t="s">
        <v>1020</v>
      </c>
      <c r="F144" s="566" t="s">
        <v>20</v>
      </c>
      <c r="G144" s="565" t="s">
        <v>74</v>
      </c>
      <c r="H144" s="566" t="s">
        <v>5</v>
      </c>
      <c r="I144" s="267">
        <v>473</v>
      </c>
      <c r="J144" s="570" t="str">
        <f t="shared" si="30"/>
        <v>OLS; CLAD; Tobit</v>
      </c>
      <c r="K144" s="537" t="s">
        <v>31</v>
      </c>
      <c r="L144" s="567"/>
      <c r="M144" s="567"/>
      <c r="N144" s="569"/>
      <c r="O144" s="569" t="s">
        <v>59</v>
      </c>
      <c r="P144" s="569" t="s">
        <v>88</v>
      </c>
      <c r="Q144" s="571"/>
      <c r="R144" s="765"/>
      <c r="S144" s="569"/>
      <c r="T144" s="840"/>
      <c r="U144" s="840"/>
      <c r="V144" s="569"/>
      <c r="W144" s="970"/>
      <c r="X144" s="569"/>
      <c r="Y144" s="13"/>
      <c r="Z144" s="13"/>
      <c r="AA144" s="505"/>
      <c r="AB144" s="534"/>
      <c r="AC144" s="535"/>
      <c r="AD144" s="595" t="s">
        <v>1045</v>
      </c>
      <c r="AG144" s="3"/>
    </row>
    <row r="145" spans="1:36" ht="51.95" customHeight="1" thickBot="1" x14ac:dyDescent="0.25">
      <c r="B145" s="28" t="s">
        <v>292</v>
      </c>
      <c r="C145" s="94" t="s">
        <v>91</v>
      </c>
      <c r="D145" s="95" t="s">
        <v>150</v>
      </c>
      <c r="E145" s="357" t="str">
        <f t="shared" ref="E145:E163" si="31">D145</f>
        <v>Clinical outcome measures and demographic variables, including Seattle Angina Questionnaire</v>
      </c>
      <c r="F145" s="29" t="s">
        <v>19</v>
      </c>
      <c r="G145" s="29" t="s">
        <v>151</v>
      </c>
      <c r="H145" s="29" t="s">
        <v>4</v>
      </c>
      <c r="I145" s="30">
        <v>2855</v>
      </c>
      <c r="J145" s="9" t="str">
        <f t="shared" si="30"/>
        <v>OLS</v>
      </c>
      <c r="K145" s="95" t="s">
        <v>31</v>
      </c>
      <c r="L145" s="95"/>
      <c r="M145" s="95"/>
      <c r="N145" s="117"/>
      <c r="O145" s="117"/>
      <c r="P145" s="117"/>
      <c r="Q145" s="118"/>
      <c r="R145" s="118"/>
      <c r="S145" s="117"/>
      <c r="T145" s="519"/>
      <c r="U145" s="519"/>
      <c r="V145" s="117"/>
      <c r="W145" s="37"/>
      <c r="X145" s="117"/>
      <c r="Y145" s="12"/>
      <c r="Z145" s="12"/>
      <c r="AA145" s="505" t="str">
        <f>IF(AB145=0,"",IF(AE145="",MID(C145,FIND(", ",C145)+2,4),AE145))</f>
        <v>2010</v>
      </c>
      <c r="AB145" s="534">
        <f>IF(COUNTIF($C$1:C145,C145)=1,1,0)</f>
        <v>1</v>
      </c>
      <c r="AC145" s="535">
        <f>IF(AND(F145="EQ-5D",AB145=1),COUNTA(K145:S145),"")</f>
        <v>1</v>
      </c>
      <c r="AG145" s="5"/>
      <c r="AH145" s="8"/>
      <c r="AI145" s="43" t="s">
        <v>674</v>
      </c>
      <c r="AJ145" s="8"/>
    </row>
    <row r="146" spans="1:36" ht="39" customHeight="1" thickBot="1" x14ac:dyDescent="0.25">
      <c r="B146" s="28" t="s">
        <v>293</v>
      </c>
      <c r="C146" s="94" t="s">
        <v>245</v>
      </c>
      <c r="D146" s="95" t="s">
        <v>244</v>
      </c>
      <c r="E146" s="357" t="str">
        <f t="shared" si="31"/>
        <v>Numerical rating scale (NRS) of pain severity</v>
      </c>
      <c r="F146" s="29" t="s">
        <v>19</v>
      </c>
      <c r="G146" s="29" t="s">
        <v>246</v>
      </c>
      <c r="H146" s="29" t="s">
        <v>9</v>
      </c>
      <c r="I146" s="30">
        <v>284</v>
      </c>
      <c r="J146" s="9" t="str">
        <f t="shared" si="30"/>
        <v>GLM</v>
      </c>
      <c r="K146" s="95"/>
      <c r="L146" s="95" t="s">
        <v>45</v>
      </c>
      <c r="M146" s="95"/>
      <c r="N146" s="117"/>
      <c r="O146" s="117"/>
      <c r="P146" s="117"/>
      <c r="Q146" s="118"/>
      <c r="R146" s="118"/>
      <c r="S146" s="117"/>
      <c r="T146" s="519"/>
      <c r="U146" s="519"/>
      <c r="V146" s="117"/>
      <c r="W146" s="37"/>
      <c r="X146" s="117"/>
      <c r="Y146" s="12"/>
      <c r="Z146" s="12"/>
      <c r="AA146" s="505" t="str">
        <f>IF(AB146=0,"",IF(AE146="",MID(C146,FIND(", ",C146)+2,4),AE146))</f>
        <v>2012</v>
      </c>
      <c r="AB146" s="534">
        <f>IF(COUNTIF($C$1:C146,C146)=1,1,0)</f>
        <v>1</v>
      </c>
      <c r="AC146" s="535">
        <f>IF(AND(F146="EQ-5D",AB146=1),COUNTA(K146:S146),"")</f>
        <v>1</v>
      </c>
      <c r="AG146" s="5"/>
      <c r="AH146" s="8"/>
      <c r="AI146" s="8"/>
      <c r="AJ146" s="8"/>
    </row>
    <row r="147" spans="1:36" ht="102.75" thickBot="1" x14ac:dyDescent="0.25">
      <c r="B147" s="52" t="s">
        <v>337</v>
      </c>
      <c r="C147" s="94" t="s">
        <v>48</v>
      </c>
      <c r="D147" s="95" t="s">
        <v>26</v>
      </c>
      <c r="E147" s="357" t="str">
        <f t="shared" si="31"/>
        <v>SF-12</v>
      </c>
      <c r="F147" s="29" t="s">
        <v>19</v>
      </c>
      <c r="G147" s="29" t="s">
        <v>22</v>
      </c>
      <c r="H147" s="29" t="s">
        <v>22</v>
      </c>
      <c r="I147" s="30">
        <v>12967</v>
      </c>
      <c r="J147" s="9" t="str">
        <f t="shared" si="30"/>
        <v>OLS; 2-part; response mapping</v>
      </c>
      <c r="K147" s="95" t="s">
        <v>31</v>
      </c>
      <c r="L147" s="95"/>
      <c r="M147" s="95"/>
      <c r="N147" s="131" t="s">
        <v>44</v>
      </c>
      <c r="O147" s="117"/>
      <c r="P147" s="117"/>
      <c r="Q147" s="118" t="s">
        <v>46</v>
      </c>
      <c r="R147" s="118"/>
      <c r="S147" s="117"/>
      <c r="T147" s="519" t="s">
        <v>181</v>
      </c>
      <c r="U147" s="118" t="s">
        <v>295</v>
      </c>
      <c r="V147" s="118" t="s">
        <v>571</v>
      </c>
      <c r="W147" s="32" t="s">
        <v>631</v>
      </c>
      <c r="X147" s="117"/>
      <c r="Y147" s="12" t="s">
        <v>35</v>
      </c>
      <c r="Z147" s="12" t="s">
        <v>35</v>
      </c>
      <c r="AA147" s="505" t="str">
        <f>IF(AB147=0,"",IF(AE147="",MID(C147,FIND(", ",C147)+2,4),AE147))</f>
        <v>2006</v>
      </c>
      <c r="AB147" s="534">
        <f>IF(COUNTIF($C$1:C147,C147)=1,1,0)</f>
        <v>1</v>
      </c>
      <c r="AC147" s="535">
        <f>IF(AND(F147="EQ-5D",AB147=1),COUNTA(K147:S147),"")</f>
        <v>3</v>
      </c>
      <c r="AG147" s="5"/>
      <c r="AH147" s="8"/>
      <c r="AI147" s="43" t="s">
        <v>675</v>
      </c>
      <c r="AJ147" s="8"/>
    </row>
    <row r="148" spans="1:36" ht="102.75" thickBot="1" x14ac:dyDescent="0.25">
      <c r="A148" s="564"/>
      <c r="B148" s="698" t="s">
        <v>1168</v>
      </c>
      <c r="C148" s="697" t="s">
        <v>1169</v>
      </c>
      <c r="D148" s="694" t="s">
        <v>651</v>
      </c>
      <c r="E148" s="378" t="str">
        <f t="shared" si="31"/>
        <v>EORTC QLQ-C30</v>
      </c>
      <c r="F148" s="686" t="s">
        <v>19</v>
      </c>
      <c r="G148" s="686" t="s">
        <v>60</v>
      </c>
      <c r="H148" s="538" t="s">
        <v>3</v>
      </c>
      <c r="I148" s="63">
        <v>3765</v>
      </c>
      <c r="J148" s="406" t="str">
        <f t="shared" si="30"/>
        <v>OLS; response mapping; ALDVMM</v>
      </c>
      <c r="K148" s="691" t="s">
        <v>31</v>
      </c>
      <c r="L148" s="694"/>
      <c r="M148" s="694"/>
      <c r="N148" s="696"/>
      <c r="O148" s="696"/>
      <c r="P148" s="696"/>
      <c r="Q148" s="696" t="s">
        <v>46</v>
      </c>
      <c r="R148" s="696"/>
      <c r="S148" s="696" t="s">
        <v>916</v>
      </c>
      <c r="T148" s="867"/>
      <c r="U148" s="692"/>
      <c r="V148" s="692"/>
      <c r="W148" s="693"/>
      <c r="X148" s="689"/>
      <c r="Y148" s="504"/>
      <c r="Z148" s="504"/>
      <c r="AA148" s="505"/>
      <c r="AB148" s="534"/>
      <c r="AC148" s="535"/>
      <c r="AD148" s="477" t="s">
        <v>1175</v>
      </c>
      <c r="AE148" s="279"/>
      <c r="AG148" s="5"/>
      <c r="AH148" s="8"/>
      <c r="AI148" s="8"/>
      <c r="AJ148" s="8"/>
    </row>
    <row r="149" spans="1:36" ht="102.75" thickBot="1" x14ac:dyDescent="0.25">
      <c r="A149" s="564"/>
      <c r="B149" s="251" t="s">
        <v>1159</v>
      </c>
      <c r="C149" s="432" t="s">
        <v>1158</v>
      </c>
      <c r="D149" s="214" t="s">
        <v>1179</v>
      </c>
      <c r="E149" s="471" t="str">
        <f t="shared" si="31"/>
        <v>Functional Assessment of Cancer Therapy - Breast (FACT-B)</v>
      </c>
      <c r="F149" s="219" t="s">
        <v>19</v>
      </c>
      <c r="G149" s="219" t="s">
        <v>60</v>
      </c>
      <c r="H149" s="219" t="s">
        <v>3</v>
      </c>
      <c r="I149" s="301">
        <v>11952</v>
      </c>
      <c r="J149" s="9" t="str">
        <f t="shared" si="30"/>
        <v>response mapping; ALDVMM</v>
      </c>
      <c r="K149" s="214"/>
      <c r="L149" s="214"/>
      <c r="M149" s="214"/>
      <c r="N149" s="131"/>
      <c r="O149" s="117"/>
      <c r="P149" s="117"/>
      <c r="Q149" s="215" t="s">
        <v>46</v>
      </c>
      <c r="R149" s="520"/>
      <c r="S149" s="117" t="s">
        <v>916</v>
      </c>
      <c r="T149" s="519"/>
      <c r="U149" s="520"/>
      <c r="V149" s="215"/>
      <c r="W149" s="216"/>
      <c r="X149" s="117"/>
      <c r="Y149" s="12"/>
      <c r="Z149" s="12"/>
      <c r="AA149" s="505" t="str">
        <f t="shared" ref="AA149:AA154" si="32">IF(AB149=0,"",IF(AE149="",MID(C149,FIND(", ",C149)+2,4),AE149))</f>
        <v>2018</v>
      </c>
      <c r="AB149" s="534">
        <f>IF(COUNTIF($C$1:C149,C149)=1,1,0)</f>
        <v>1</v>
      </c>
      <c r="AC149" s="535">
        <f t="shared" ref="AC149:AC154" si="33">IF(AND(F149="EQ-5D",AB149=1),COUNTA(K149:S149),"")</f>
        <v>2</v>
      </c>
      <c r="AD149" s="445" t="s">
        <v>976</v>
      </c>
      <c r="AG149" s="5"/>
      <c r="AH149" s="8"/>
      <c r="AI149" s="43"/>
      <c r="AJ149" s="8"/>
    </row>
    <row r="150" spans="1:36" ht="51.95" customHeight="1" thickBot="1" x14ac:dyDescent="0.25">
      <c r="A150" s="564"/>
      <c r="B150" s="943" t="s">
        <v>1162</v>
      </c>
      <c r="C150" s="432" t="s">
        <v>1161</v>
      </c>
      <c r="D150" s="214" t="s">
        <v>1160</v>
      </c>
      <c r="E150" s="471" t="str">
        <f t="shared" si="31"/>
        <v>Sydney Asthma Quality of Life Questionnaire (AQLQ or AQLQ-S)</v>
      </c>
      <c r="F150" s="471" t="s">
        <v>80</v>
      </c>
      <c r="G150" s="471" t="s">
        <v>61</v>
      </c>
      <c r="H150" s="471" t="s">
        <v>12</v>
      </c>
      <c r="I150" s="396">
        <v>852</v>
      </c>
      <c r="J150" s="550" t="str">
        <f t="shared" si="30"/>
        <v>OLS; ALDVMM, beta-based mixture model</v>
      </c>
      <c r="K150" s="214" t="s">
        <v>31</v>
      </c>
      <c r="L150" s="214"/>
      <c r="M150" s="214"/>
      <c r="N150" s="131"/>
      <c r="O150" s="117"/>
      <c r="P150" s="117"/>
      <c r="Q150" s="215"/>
      <c r="R150" s="520"/>
      <c r="S150" s="117" t="s">
        <v>942</v>
      </c>
      <c r="T150" s="519"/>
      <c r="U150" s="520"/>
      <c r="V150" s="215"/>
      <c r="W150" s="1059"/>
      <c r="X150" s="117"/>
      <c r="Y150" s="12"/>
      <c r="Z150" s="12"/>
      <c r="AA150" s="505" t="str">
        <f t="shared" si="32"/>
        <v>2018</v>
      </c>
      <c r="AB150" s="534">
        <f>IF(COUNTIF($C$1:C150,C150)=1,1,0)</f>
        <v>1</v>
      </c>
      <c r="AC150" s="535" t="str">
        <f t="shared" si="33"/>
        <v/>
      </c>
      <c r="AD150" s="445" t="s">
        <v>976</v>
      </c>
      <c r="AG150" s="5"/>
      <c r="AH150" s="8"/>
      <c r="AI150" s="43"/>
      <c r="AJ150" s="8"/>
    </row>
    <row r="151" spans="1:36" ht="51.95" customHeight="1" thickBot="1" x14ac:dyDescent="0.25">
      <c r="A151" s="564"/>
      <c r="B151" s="989"/>
      <c r="C151" s="473" t="s">
        <v>1161</v>
      </c>
      <c r="D151" s="214" t="s">
        <v>67</v>
      </c>
      <c r="E151" s="230" t="str">
        <f t="shared" si="31"/>
        <v>Asthma Quality of Life Questionnaire (AQLQ)</v>
      </c>
      <c r="F151" s="483" t="s">
        <v>1</v>
      </c>
      <c r="G151" s="483" t="s">
        <v>61</v>
      </c>
      <c r="H151" s="483" t="s">
        <v>12</v>
      </c>
      <c r="I151" s="433">
        <v>852</v>
      </c>
      <c r="J151" s="545" t="str">
        <f t="shared" si="30"/>
        <v>OLS; ALDVMM, beta-based mixture model</v>
      </c>
      <c r="K151" s="214" t="s">
        <v>31</v>
      </c>
      <c r="L151" s="214"/>
      <c r="M151" s="214"/>
      <c r="N151" s="131"/>
      <c r="O151" s="117"/>
      <c r="P151" s="117"/>
      <c r="Q151" s="215"/>
      <c r="R151" s="520"/>
      <c r="S151" s="117" t="s">
        <v>942</v>
      </c>
      <c r="T151" s="519"/>
      <c r="U151" s="520"/>
      <c r="V151" s="215"/>
      <c r="W151" s="1060"/>
      <c r="X151" s="117"/>
      <c r="Y151" s="12"/>
      <c r="Z151" s="12"/>
      <c r="AA151" s="505" t="str">
        <f t="shared" si="32"/>
        <v/>
      </c>
      <c r="AB151" s="534">
        <f>IF(COUNTIF($C$1:C151,C151)=1,1,0)</f>
        <v>0</v>
      </c>
      <c r="AC151" s="535" t="str">
        <f t="shared" si="33"/>
        <v/>
      </c>
      <c r="AD151" s="445" t="s">
        <v>976</v>
      </c>
      <c r="AG151" s="5"/>
      <c r="AH151" s="8"/>
      <c r="AI151" s="43"/>
      <c r="AJ151" s="8"/>
    </row>
    <row r="152" spans="1:36" ht="51.95" customHeight="1" thickBot="1" x14ac:dyDescent="0.25">
      <c r="B152" s="52" t="s">
        <v>732</v>
      </c>
      <c r="C152" s="217" t="s">
        <v>714</v>
      </c>
      <c r="D152" s="214" t="s">
        <v>733</v>
      </c>
      <c r="E152" s="357" t="str">
        <f t="shared" si="31"/>
        <v>Beck Depression Inventory (BDI)</v>
      </c>
      <c r="F152" s="219" t="s">
        <v>19</v>
      </c>
      <c r="G152" s="59" t="s">
        <v>568</v>
      </c>
      <c r="H152" s="29" t="s">
        <v>8</v>
      </c>
      <c r="I152" s="80">
        <v>1074</v>
      </c>
      <c r="J152" s="9" t="str">
        <f t="shared" si="30"/>
        <v>OLS; GLM; Tobit; MM-estimator</v>
      </c>
      <c r="K152" s="105" t="s">
        <v>31</v>
      </c>
      <c r="L152" s="105" t="s">
        <v>45</v>
      </c>
      <c r="M152" s="95"/>
      <c r="N152" s="131"/>
      <c r="O152" s="117"/>
      <c r="P152" s="131" t="s">
        <v>88</v>
      </c>
      <c r="Q152" s="118"/>
      <c r="R152" s="118"/>
      <c r="S152" s="215" t="s">
        <v>741</v>
      </c>
      <c r="T152" s="519"/>
      <c r="U152" s="118"/>
      <c r="V152" s="118"/>
      <c r="W152" s="32"/>
      <c r="X152" s="117"/>
      <c r="Y152" s="12"/>
      <c r="Z152" s="12"/>
      <c r="AA152" s="505" t="str">
        <f t="shared" si="32"/>
        <v>2016</v>
      </c>
      <c r="AB152" s="534">
        <f>IF(COUNTIF($C$1:C152,C152)=1,1,0)</f>
        <v>1</v>
      </c>
      <c r="AC152" s="535">
        <f t="shared" si="33"/>
        <v>4</v>
      </c>
      <c r="AD152" s="147" t="s">
        <v>742</v>
      </c>
      <c r="AE152" s="279"/>
      <c r="AG152" s="5"/>
      <c r="AH152" s="8"/>
      <c r="AI152" s="43"/>
      <c r="AJ152" s="8"/>
    </row>
    <row r="153" spans="1:36" ht="51.95" customHeight="1" thickBot="1" x14ac:dyDescent="0.25">
      <c r="B153" s="32" t="s">
        <v>294</v>
      </c>
      <c r="C153" s="94" t="s">
        <v>136</v>
      </c>
      <c r="D153" s="95" t="s">
        <v>185</v>
      </c>
      <c r="E153" s="357" t="str">
        <f t="shared" si="31"/>
        <v>Insomnia Severity Index (ISI)</v>
      </c>
      <c r="F153" s="29" t="s">
        <v>19</v>
      </c>
      <c r="G153" s="29" t="s">
        <v>191</v>
      </c>
      <c r="H153" s="29" t="s">
        <v>8</v>
      </c>
      <c r="I153" s="30">
        <f>0.5*2842</f>
        <v>1421</v>
      </c>
      <c r="J153" s="9" t="str">
        <f t="shared" si="30"/>
        <v>GLM</v>
      </c>
      <c r="K153" s="95"/>
      <c r="L153" s="95" t="s">
        <v>45</v>
      </c>
      <c r="M153" s="95"/>
      <c r="N153" s="117"/>
      <c r="O153" s="117"/>
      <c r="P153" s="117"/>
      <c r="Q153" s="117"/>
      <c r="R153" s="519"/>
      <c r="S153" s="117"/>
      <c r="T153" s="519"/>
      <c r="U153" s="519"/>
      <c r="V153" s="117"/>
      <c r="W153" s="37"/>
      <c r="X153" s="118" t="s">
        <v>676</v>
      </c>
      <c r="Y153" s="12"/>
      <c r="Z153" s="12"/>
      <c r="AA153" s="505" t="str">
        <f t="shared" si="32"/>
        <v>2011</v>
      </c>
      <c r="AB153" s="534">
        <f>IF(COUNTIF($C$1:C153,C153)=1,1,0)</f>
        <v>1</v>
      </c>
      <c r="AC153" s="535">
        <f t="shared" si="33"/>
        <v>1</v>
      </c>
      <c r="AG153" s="5"/>
      <c r="AH153" s="8"/>
      <c r="AI153" s="8"/>
      <c r="AJ153" s="8"/>
    </row>
    <row r="154" spans="1:36" ht="65.099999999999994" customHeight="1" thickBot="1" x14ac:dyDescent="0.25">
      <c r="B154" s="32" t="s">
        <v>296</v>
      </c>
      <c r="C154" s="94" t="s">
        <v>118</v>
      </c>
      <c r="D154" s="95" t="s">
        <v>129</v>
      </c>
      <c r="E154" s="357" t="str">
        <f t="shared" si="31"/>
        <v>11-point pain intensity numerical rating scale (PI-NRS-11)</v>
      </c>
      <c r="F154" s="29" t="s">
        <v>19</v>
      </c>
      <c r="G154" s="29" t="s">
        <v>130</v>
      </c>
      <c r="H154" s="29" t="s">
        <v>9</v>
      </c>
      <c r="I154" s="30">
        <f>2719*0.7</f>
        <v>1903.3</v>
      </c>
      <c r="J154" s="9" t="str">
        <f t="shared" si="30"/>
        <v>OLS; response mapping</v>
      </c>
      <c r="K154" s="95" t="s">
        <v>31</v>
      </c>
      <c r="L154" s="95"/>
      <c r="M154" s="95"/>
      <c r="N154" s="117"/>
      <c r="O154" s="117"/>
      <c r="P154" s="117"/>
      <c r="Q154" s="117" t="s">
        <v>46</v>
      </c>
      <c r="R154" s="519"/>
      <c r="S154" s="117"/>
      <c r="T154" s="519" t="s">
        <v>131</v>
      </c>
      <c r="U154" s="519" t="s">
        <v>269</v>
      </c>
      <c r="V154" s="117" t="s">
        <v>269</v>
      </c>
      <c r="W154" s="32" t="s">
        <v>463</v>
      </c>
      <c r="X154" s="117"/>
      <c r="Y154" s="12"/>
      <c r="Z154" s="12"/>
      <c r="AA154" s="505" t="str">
        <f t="shared" si="32"/>
        <v>2012</v>
      </c>
      <c r="AB154" s="534">
        <f>IF(COUNTIF($C$1:C154,C154)=1,1,0)</f>
        <v>1</v>
      </c>
      <c r="AC154" s="535">
        <f t="shared" si="33"/>
        <v>2</v>
      </c>
      <c r="AG154" s="5"/>
      <c r="AH154" s="8"/>
      <c r="AI154" s="8"/>
      <c r="AJ154" s="8"/>
    </row>
    <row r="155" spans="1:36" ht="78" customHeight="1" thickBot="1" x14ac:dyDescent="0.25">
      <c r="A155" s="564"/>
      <c r="B155" s="216" t="s">
        <v>1109</v>
      </c>
      <c r="C155" s="94" t="s">
        <v>1058</v>
      </c>
      <c r="D155" s="514" t="s">
        <v>651</v>
      </c>
      <c r="E155" s="622" t="str">
        <f t="shared" si="31"/>
        <v>EORTC QLQ-C30</v>
      </c>
      <c r="F155" s="506" t="s">
        <v>80</v>
      </c>
      <c r="G155" s="506" t="s">
        <v>1110</v>
      </c>
      <c r="H155" s="29" t="s">
        <v>3</v>
      </c>
      <c r="I155" s="30">
        <v>722</v>
      </c>
      <c r="J155" s="9" t="str">
        <f t="shared" si="30"/>
        <v>Gradient boosted tree (GBT) using direct and response mapping</v>
      </c>
      <c r="K155" s="95"/>
      <c r="L155" s="95"/>
      <c r="M155" s="95"/>
      <c r="N155" s="519"/>
      <c r="O155" s="519"/>
      <c r="P155" s="519"/>
      <c r="Q155" s="519"/>
      <c r="R155" s="519"/>
      <c r="S155" s="520" t="s">
        <v>1111</v>
      </c>
      <c r="T155" s="519"/>
      <c r="U155" s="519" t="s">
        <v>1108</v>
      </c>
      <c r="V155" s="519" t="s">
        <v>1108</v>
      </c>
      <c r="W155" s="32"/>
      <c r="X155" s="519"/>
      <c r="Y155" s="504"/>
      <c r="Z155" s="504"/>
      <c r="AA155" s="505"/>
      <c r="AB155" s="534"/>
      <c r="AC155" s="535"/>
      <c r="AD155" s="526" t="s">
        <v>1175</v>
      </c>
      <c r="AG155" s="5"/>
      <c r="AH155" s="8"/>
      <c r="AI155" s="8"/>
      <c r="AJ155" s="8"/>
    </row>
    <row r="156" spans="1:36" ht="65.099999999999994" customHeight="1" thickBot="1" x14ac:dyDescent="0.25">
      <c r="A156" s="564"/>
      <c r="B156" s="943" t="s">
        <v>1112</v>
      </c>
      <c r="C156" s="94" t="s">
        <v>1067</v>
      </c>
      <c r="D156" s="514" t="s">
        <v>651</v>
      </c>
      <c r="E156" s="913" t="str">
        <f t="shared" si="31"/>
        <v>EORTC QLQ-C30</v>
      </c>
      <c r="F156" s="507" t="s">
        <v>80</v>
      </c>
      <c r="G156" s="507" t="s">
        <v>1110</v>
      </c>
      <c r="H156" s="913" t="s">
        <v>3</v>
      </c>
      <c r="I156" s="33">
        <v>903</v>
      </c>
      <c r="J156" s="931" t="str">
        <f t="shared" si="30"/>
        <v>OLS; 2-part linear regression; 2-part beta regression; Tobit; response mapping (ordinal logistic regression); beta regression; tweedie regression</v>
      </c>
      <c r="K156" s="514" t="s">
        <v>31</v>
      </c>
      <c r="L156" s="95"/>
      <c r="M156" s="95"/>
      <c r="N156" s="520" t="s">
        <v>1114</v>
      </c>
      <c r="O156" s="519"/>
      <c r="P156" s="520" t="s">
        <v>88</v>
      </c>
      <c r="Q156" s="520" t="s">
        <v>1113</v>
      </c>
      <c r="R156" s="520"/>
      <c r="S156" s="520" t="s">
        <v>1115</v>
      </c>
      <c r="T156" s="519"/>
      <c r="U156" s="519"/>
      <c r="V156" s="519"/>
      <c r="W156" s="929"/>
      <c r="X156" s="519"/>
      <c r="Y156" s="504"/>
      <c r="Z156" s="504"/>
      <c r="AA156" s="505"/>
      <c r="AB156" s="534"/>
      <c r="AC156" s="535"/>
      <c r="AD156" s="526" t="s">
        <v>1175</v>
      </c>
      <c r="AG156" s="5"/>
      <c r="AH156" s="8"/>
      <c r="AI156" s="8"/>
      <c r="AJ156" s="8"/>
    </row>
    <row r="157" spans="1:36" ht="65.099999999999994" customHeight="1" thickBot="1" x14ac:dyDescent="0.25">
      <c r="A157" s="564"/>
      <c r="B157" s="944"/>
      <c r="C157" s="94" t="s">
        <v>1067</v>
      </c>
      <c r="D157" s="514" t="s">
        <v>511</v>
      </c>
      <c r="E157" s="912" t="str">
        <f t="shared" si="31"/>
        <v>Functional Assessment of Cancer Therapy - General (FACT-G)</v>
      </c>
      <c r="F157" s="912" t="s">
        <v>80</v>
      </c>
      <c r="G157" s="912" t="s">
        <v>1110</v>
      </c>
      <c r="H157" s="908" t="s">
        <v>3</v>
      </c>
      <c r="I157" s="267">
        <v>908</v>
      </c>
      <c r="J157" s="932"/>
      <c r="K157" s="514" t="s">
        <v>31</v>
      </c>
      <c r="L157" s="95"/>
      <c r="M157" s="95"/>
      <c r="N157" s="520" t="s">
        <v>1114</v>
      </c>
      <c r="O157" s="519"/>
      <c r="P157" s="520" t="s">
        <v>88</v>
      </c>
      <c r="Q157" s="520" t="s">
        <v>1113</v>
      </c>
      <c r="R157" s="520"/>
      <c r="S157" s="520" t="s">
        <v>1115</v>
      </c>
      <c r="T157" s="519"/>
      <c r="U157" s="519"/>
      <c r="V157" s="519"/>
      <c r="W157" s="930"/>
      <c r="X157" s="519"/>
      <c r="Y157" s="504"/>
      <c r="Z157" s="504"/>
      <c r="AA157" s="505"/>
      <c r="AB157" s="534"/>
      <c r="AC157" s="535"/>
      <c r="AD157" s="526" t="s">
        <v>1175</v>
      </c>
      <c r="AG157" s="5"/>
      <c r="AH157" s="8"/>
      <c r="AI157" s="8"/>
      <c r="AJ157" s="8"/>
    </row>
    <row r="158" spans="1:36" ht="51.95" customHeight="1" thickBot="1" x14ac:dyDescent="0.25">
      <c r="B158" s="216" t="s">
        <v>943</v>
      </c>
      <c r="C158" s="94" t="s">
        <v>819</v>
      </c>
      <c r="D158" s="214" t="s">
        <v>944</v>
      </c>
      <c r="E158" s="456" t="str">
        <f t="shared" si="31"/>
        <v>Patient Reported Outcomes Measurement Information System (PROMIS-29)</v>
      </c>
      <c r="F158" s="29" t="s">
        <v>19</v>
      </c>
      <c r="G158" s="219" t="s">
        <v>22</v>
      </c>
      <c r="H158" s="29" t="s">
        <v>22</v>
      </c>
      <c r="I158" s="30">
        <v>2623</v>
      </c>
      <c r="J158" s="9" t="str">
        <f t="shared" ref="J158:J168" si="34">CONCATENATE(IF(K158="","",CONCATENATE(K158,IF(COUNTA(K158:S158)=COUNTA(K158),"","; "))),IF(L158="","",CONCATENATE(L158,IF(COUNTA(K158:S158)=COUNTA(K158:L158),"","; "))),IF(M158="","",CONCATENATE(M158,IF(COUNTA(K158:S158)=COUNTA(K158:M158),"","; "))),IF(N158="","",CONCATENATE(N158,IF(COUNTA(K158:S158)=COUNTA(K158:N158),"","; "))),IF(O158="","",CONCATENATE(O158,IF(COUNTA(K158:S158)=COUNTA(K158:O158),"","; "))),IF(P158="","",CONCATENATE(P158,IF(COUNTA(K158:S158)=COUNTA(K158:P158),"","; "))),IF(Q158="","",CONCATENATE(Q158,IF(COUNTA(K158:S158)=COUNTA(K158:Q158),"","; "))),IF(S158="","",S158))</f>
        <v>OLS; 2-part; non-linear power funcation; polynomial (quadratic and cubic)</v>
      </c>
      <c r="K158" s="214" t="s">
        <v>31</v>
      </c>
      <c r="L158" s="95"/>
      <c r="M158" s="95"/>
      <c r="N158" s="215" t="s">
        <v>44</v>
      </c>
      <c r="O158" s="117"/>
      <c r="P158" s="117"/>
      <c r="Q158" s="117"/>
      <c r="R158" s="519"/>
      <c r="S158" s="215" t="s">
        <v>945</v>
      </c>
      <c r="T158" s="520" t="s">
        <v>941</v>
      </c>
      <c r="U158" s="519"/>
      <c r="V158" s="117"/>
      <c r="W158" s="32"/>
      <c r="X158" s="117"/>
      <c r="Y158" s="12"/>
      <c r="Z158" s="12"/>
      <c r="AA158" s="505" t="str">
        <f t="shared" ref="AA158:AA164" si="35">IF(AB158=0,"",IF(AE158="",MID(C158,FIND(", ",C158)+2,4),AE158))</f>
        <v>2018</v>
      </c>
      <c r="AB158" s="534">
        <f>IF(COUNTIF($C$1:C158,C158)=1,1,0)</f>
        <v>1</v>
      </c>
      <c r="AC158" s="535">
        <f t="shared" ref="AC158:AC164" si="36">IF(AND(F158="EQ-5D",AB158=1),COUNTA(K158:S158),"")</f>
        <v>3</v>
      </c>
      <c r="AD158" s="385" t="s">
        <v>976</v>
      </c>
      <c r="AG158" s="5"/>
      <c r="AH158" s="8"/>
      <c r="AI158" s="8"/>
      <c r="AJ158" s="8"/>
    </row>
    <row r="159" spans="1:36" ht="39" customHeight="1" thickBot="1" x14ac:dyDescent="0.25">
      <c r="B159" s="216" t="s">
        <v>753</v>
      </c>
      <c r="C159" s="94" t="s">
        <v>715</v>
      </c>
      <c r="D159" s="214" t="s">
        <v>754</v>
      </c>
      <c r="E159" s="29" t="str">
        <f t="shared" si="31"/>
        <v xml:space="preserve">Patient Assessment of Constipation quality of life (PAC-QOL) </v>
      </c>
      <c r="F159" s="219" t="s">
        <v>19</v>
      </c>
      <c r="G159" s="219" t="s">
        <v>755</v>
      </c>
      <c r="H159" s="219" t="s">
        <v>6</v>
      </c>
      <c r="I159" s="30">
        <v>438</v>
      </c>
      <c r="J159" s="9" t="str">
        <f t="shared" si="34"/>
        <v>GLM</v>
      </c>
      <c r="K159" s="95"/>
      <c r="L159" s="214" t="s">
        <v>45</v>
      </c>
      <c r="M159" s="95"/>
      <c r="N159" s="117"/>
      <c r="O159" s="117"/>
      <c r="P159" s="117"/>
      <c r="Q159" s="117"/>
      <c r="R159" s="519"/>
      <c r="S159" s="117"/>
      <c r="T159" s="519"/>
      <c r="U159" s="519" t="s">
        <v>756</v>
      </c>
      <c r="V159" s="117" t="s">
        <v>756</v>
      </c>
      <c r="W159" s="32"/>
      <c r="X159" s="117"/>
      <c r="Y159" s="12"/>
      <c r="Z159" s="12"/>
      <c r="AA159" s="505" t="str">
        <f t="shared" si="35"/>
        <v>2016</v>
      </c>
      <c r="AB159" s="534">
        <f>IF(COUNTIF($C$1:C159,C159)=1,1,0)</f>
        <v>1</v>
      </c>
      <c r="AC159" s="535">
        <f t="shared" si="36"/>
        <v>1</v>
      </c>
      <c r="AD159" s="147" t="s">
        <v>763</v>
      </c>
      <c r="AE159" s="279"/>
      <c r="AG159" s="5"/>
      <c r="AH159" s="8"/>
      <c r="AI159" s="8"/>
      <c r="AJ159" s="8"/>
    </row>
    <row r="160" spans="1:36" ht="26.1" customHeight="1" thickBot="1" x14ac:dyDescent="0.25">
      <c r="B160" s="939" t="s">
        <v>619</v>
      </c>
      <c r="C160" s="90" t="s">
        <v>618</v>
      </c>
      <c r="D160" s="107" t="s">
        <v>164</v>
      </c>
      <c r="E160" s="357" t="str">
        <f t="shared" si="31"/>
        <v>Health Assessment Questionnaire (HAQ)</v>
      </c>
      <c r="F160" s="331" t="s">
        <v>19</v>
      </c>
      <c r="G160" s="331" t="s">
        <v>27</v>
      </c>
      <c r="H160" s="331" t="s">
        <v>9</v>
      </c>
      <c r="I160" s="62">
        <v>139</v>
      </c>
      <c r="J160" s="550" t="str">
        <f t="shared" si="34"/>
        <v>Unclear</v>
      </c>
      <c r="K160" s="95"/>
      <c r="L160" s="95"/>
      <c r="M160" s="95"/>
      <c r="N160" s="117"/>
      <c r="O160" s="117"/>
      <c r="P160" s="117"/>
      <c r="Q160" s="117"/>
      <c r="R160" s="519"/>
      <c r="S160" s="131" t="s">
        <v>230</v>
      </c>
      <c r="T160" s="519"/>
      <c r="U160" s="519"/>
      <c r="V160" s="983" t="s">
        <v>601</v>
      </c>
      <c r="W160" s="939" t="s">
        <v>608</v>
      </c>
      <c r="X160" s="117"/>
      <c r="Y160" s="12"/>
      <c r="Z160" s="12"/>
      <c r="AA160" s="505" t="str">
        <f t="shared" si="35"/>
        <v>2000</v>
      </c>
      <c r="AB160" s="534">
        <f>IF(COUNTIF($C$1:C160,C160)=1,1,0)</f>
        <v>1</v>
      </c>
      <c r="AC160" s="535">
        <f t="shared" si="36"/>
        <v>1</v>
      </c>
      <c r="AD160" s="147" t="s">
        <v>545</v>
      </c>
      <c r="AE160" s="279"/>
      <c r="AG160" s="5"/>
      <c r="AH160" s="8"/>
      <c r="AI160" s="8"/>
      <c r="AJ160" s="8"/>
    </row>
    <row r="161" spans="1:36" ht="26.1" customHeight="1" thickBot="1" x14ac:dyDescent="0.25">
      <c r="B161" s="958"/>
      <c r="C161" s="245" t="s">
        <v>618</v>
      </c>
      <c r="D161" s="108" t="s">
        <v>164</v>
      </c>
      <c r="E161" s="47" t="str">
        <f t="shared" si="31"/>
        <v>Health Assessment Questionnaire (HAQ)</v>
      </c>
      <c r="F161" s="324" t="s">
        <v>444</v>
      </c>
      <c r="G161" s="324" t="s">
        <v>27</v>
      </c>
      <c r="H161" s="324" t="s">
        <v>9</v>
      </c>
      <c r="I161" s="268">
        <v>139</v>
      </c>
      <c r="J161" s="545" t="str">
        <f t="shared" si="34"/>
        <v>Unclear</v>
      </c>
      <c r="K161" s="95"/>
      <c r="L161" s="95"/>
      <c r="M161" s="95"/>
      <c r="N161" s="117"/>
      <c r="O161" s="117"/>
      <c r="P161" s="117"/>
      <c r="Q161" s="117"/>
      <c r="R161" s="519"/>
      <c r="S161" s="131" t="s">
        <v>230</v>
      </c>
      <c r="T161" s="519"/>
      <c r="U161" s="519"/>
      <c r="V161" s="984"/>
      <c r="W161" s="958"/>
      <c r="X161" s="117"/>
      <c r="Y161" s="12"/>
      <c r="Z161" s="12"/>
      <c r="AA161" s="505" t="str">
        <f t="shared" si="35"/>
        <v/>
      </c>
      <c r="AB161" s="534">
        <f>IF(COUNTIF($C$1:C161,C161)=1,1,0)</f>
        <v>0</v>
      </c>
      <c r="AC161" s="535" t="str">
        <f t="shared" si="36"/>
        <v/>
      </c>
      <c r="AD161" s="147" t="s">
        <v>545</v>
      </c>
      <c r="AE161" s="279"/>
      <c r="AG161" s="5"/>
      <c r="AH161" s="8"/>
      <c r="AI161" s="8"/>
      <c r="AJ161" s="8"/>
    </row>
    <row r="162" spans="1:36" ht="90.95" customHeight="1" thickBot="1" x14ac:dyDescent="0.25">
      <c r="B162" s="28" t="s">
        <v>297</v>
      </c>
      <c r="C162" s="94" t="s">
        <v>73</v>
      </c>
      <c r="D162" s="95" t="s">
        <v>387</v>
      </c>
      <c r="E162" s="357" t="str">
        <f t="shared" si="31"/>
        <v>12-item Multiple Sclerosis Walking Scale (MSWS-12)</v>
      </c>
      <c r="F162" s="29" t="s">
        <v>19</v>
      </c>
      <c r="G162" s="29" t="s">
        <v>74</v>
      </c>
      <c r="H162" s="29" t="s">
        <v>5</v>
      </c>
      <c r="I162" s="30">
        <v>560</v>
      </c>
      <c r="J162" s="9" t="str">
        <f t="shared" si="34"/>
        <v>OLS; 2-part; CLAD; Tobit; 3-part</v>
      </c>
      <c r="K162" s="95" t="s">
        <v>31</v>
      </c>
      <c r="L162" s="95"/>
      <c r="M162" s="95"/>
      <c r="N162" s="118" t="s">
        <v>44</v>
      </c>
      <c r="O162" s="118" t="s">
        <v>59</v>
      </c>
      <c r="P162" s="118" t="s">
        <v>88</v>
      </c>
      <c r="Q162" s="118"/>
      <c r="R162" s="118"/>
      <c r="S162" s="118" t="s">
        <v>77</v>
      </c>
      <c r="T162" s="519"/>
      <c r="U162" s="690" t="str">
        <f>V162</f>
        <v>Cost utility analysis results of this algorithm and that by {Sidovar, 2013 #327} are compared in {Limone, 2013 #326}</v>
      </c>
      <c r="V162" s="118" t="s">
        <v>388</v>
      </c>
      <c r="W162" s="44" t="s">
        <v>389</v>
      </c>
      <c r="X162" s="117"/>
      <c r="Y162" s="12"/>
      <c r="Z162" s="12"/>
      <c r="AA162" s="505" t="str">
        <f t="shared" si="35"/>
        <v>2011</v>
      </c>
      <c r="AB162" s="534">
        <f>IF(COUNTIF($C$1:C162,C162)=1,1,0)</f>
        <v>1</v>
      </c>
      <c r="AC162" s="535">
        <f t="shared" si="36"/>
        <v>5</v>
      </c>
      <c r="AG162" s="5"/>
      <c r="AH162" s="8"/>
      <c r="AI162" s="8"/>
      <c r="AJ162" s="8"/>
    </row>
    <row r="163" spans="1:36" ht="26.1" customHeight="1" thickBot="1" x14ac:dyDescent="0.25">
      <c r="B163" s="953" t="s">
        <v>298</v>
      </c>
      <c r="C163" s="94" t="s">
        <v>265</v>
      </c>
      <c r="D163" s="95" t="s">
        <v>266</v>
      </c>
      <c r="E163" s="929" t="str">
        <f t="shared" si="31"/>
        <v>29-item Multiple Sclerosis Impact Scale (MSIS-29)</v>
      </c>
      <c r="F163" s="357" t="s">
        <v>19</v>
      </c>
      <c r="G163" s="357" t="s">
        <v>74</v>
      </c>
      <c r="H163" s="357" t="s">
        <v>5</v>
      </c>
      <c r="I163" s="33">
        <v>672</v>
      </c>
      <c r="J163" s="550" t="str">
        <f t="shared" si="34"/>
        <v>OLS; CLAD; Tobit</v>
      </c>
      <c r="K163" s="91" t="s">
        <v>31</v>
      </c>
      <c r="L163" s="91"/>
      <c r="M163" s="91"/>
      <c r="N163" s="122"/>
      <c r="O163" s="122" t="s">
        <v>59</v>
      </c>
      <c r="P163" s="122" t="s">
        <v>88</v>
      </c>
      <c r="Q163" s="122"/>
      <c r="R163" s="122"/>
      <c r="S163" s="122"/>
      <c r="T163" s="517"/>
      <c r="U163" s="983" t="s">
        <v>268</v>
      </c>
      <c r="V163" s="983" t="s">
        <v>268</v>
      </c>
      <c r="W163" s="939" t="s">
        <v>464</v>
      </c>
      <c r="X163" s="117"/>
      <c r="Y163" s="12"/>
      <c r="Z163" s="12"/>
      <c r="AA163" s="505" t="str">
        <f t="shared" si="35"/>
        <v>2012</v>
      </c>
      <c r="AB163" s="534">
        <f>IF(COUNTIF($C$1:C163,C163)=1,1,0)</f>
        <v>1</v>
      </c>
      <c r="AC163" s="535">
        <f t="shared" si="36"/>
        <v>3</v>
      </c>
      <c r="AG163" s="5"/>
      <c r="AH163" s="8"/>
      <c r="AI163" s="8"/>
      <c r="AJ163" s="8"/>
    </row>
    <row r="164" spans="1:36" ht="26.1" customHeight="1" thickBot="1" x14ac:dyDescent="0.25">
      <c r="B164" s="936"/>
      <c r="C164" s="94" t="s">
        <v>265</v>
      </c>
      <c r="D164" s="95" t="s">
        <v>266</v>
      </c>
      <c r="E164" s="930"/>
      <c r="F164" s="318" t="s">
        <v>20</v>
      </c>
      <c r="G164" s="318" t="s">
        <v>74</v>
      </c>
      <c r="H164" s="318" t="s">
        <v>5</v>
      </c>
      <c r="I164" s="267">
        <v>495</v>
      </c>
      <c r="J164" s="545" t="str">
        <f t="shared" si="34"/>
        <v>OLS; CLAD; Tobit</v>
      </c>
      <c r="K164" s="339" t="s">
        <v>31</v>
      </c>
      <c r="L164" s="339"/>
      <c r="M164" s="339"/>
      <c r="N164" s="352"/>
      <c r="O164" s="352" t="s">
        <v>59</v>
      </c>
      <c r="P164" s="352" t="s">
        <v>88</v>
      </c>
      <c r="Q164" s="352"/>
      <c r="R164" s="765"/>
      <c r="S164" s="352"/>
      <c r="T164" s="840"/>
      <c r="U164" s="984"/>
      <c r="V164" s="984"/>
      <c r="W164" s="989"/>
      <c r="X164" s="117"/>
      <c r="Y164" s="12"/>
      <c r="Z164" s="12"/>
      <c r="AA164" s="505" t="str">
        <f t="shared" si="35"/>
        <v/>
      </c>
      <c r="AB164" s="534">
        <f>IF(COUNTIF($C$1:C164,C164)=1,1,0)</f>
        <v>0</v>
      </c>
      <c r="AC164" s="535" t="str">
        <f t="shared" si="36"/>
        <v/>
      </c>
      <c r="AG164" s="5"/>
      <c r="AH164" s="8"/>
      <c r="AI164" s="8"/>
      <c r="AJ164" s="8"/>
    </row>
    <row r="165" spans="1:36" ht="51" customHeight="1" thickBot="1" x14ac:dyDescent="0.25">
      <c r="A165" s="564"/>
      <c r="B165" s="836" t="s">
        <v>1297</v>
      </c>
      <c r="C165" s="94" t="s">
        <v>1088</v>
      </c>
      <c r="D165" s="514" t="s">
        <v>870</v>
      </c>
      <c r="E165" s="830" t="str">
        <f t="shared" ref="E165:E181" si="37">D165</f>
        <v>Functional Assessment of Cancer Therapy-General (FACT-G)</v>
      </c>
      <c r="F165" s="481" t="s">
        <v>19</v>
      </c>
      <c r="G165" s="481" t="s">
        <v>1298</v>
      </c>
      <c r="H165" s="481" t="s">
        <v>3</v>
      </c>
      <c r="I165" s="46">
        <v>243</v>
      </c>
      <c r="J165" s="831" t="str">
        <f t="shared" si="34"/>
        <v>OLS; GLM; CLAD; Tobit</v>
      </c>
      <c r="K165" s="537" t="s">
        <v>31</v>
      </c>
      <c r="L165" s="537" t="s">
        <v>45</v>
      </c>
      <c r="M165" s="843"/>
      <c r="N165" s="846"/>
      <c r="O165" s="620" t="s">
        <v>59</v>
      </c>
      <c r="P165" s="620" t="s">
        <v>88</v>
      </c>
      <c r="Q165" s="846"/>
      <c r="R165" s="846"/>
      <c r="S165" s="846"/>
      <c r="T165" s="840"/>
      <c r="U165" s="835"/>
      <c r="V165" s="835"/>
      <c r="W165" s="833"/>
      <c r="X165" s="519"/>
      <c r="Y165" s="504"/>
      <c r="Z165" s="504"/>
      <c r="AA165" s="505"/>
      <c r="AB165" s="534"/>
      <c r="AC165" s="535"/>
      <c r="AD165" s="526" t="s">
        <v>1175</v>
      </c>
      <c r="AG165" s="5"/>
      <c r="AH165" s="8"/>
      <c r="AI165" s="8"/>
      <c r="AJ165" s="8"/>
    </row>
    <row r="166" spans="1:36" ht="26.1" customHeight="1" thickBot="1" x14ac:dyDescent="0.25">
      <c r="B166" s="953" t="s">
        <v>484</v>
      </c>
      <c r="C166" s="94" t="s">
        <v>471</v>
      </c>
      <c r="D166" s="95" t="s">
        <v>234</v>
      </c>
      <c r="E166" s="680" t="str">
        <f t="shared" si="37"/>
        <v>Dermatology Life Quality Index (DLQI)</v>
      </c>
      <c r="F166" s="685" t="s">
        <v>19</v>
      </c>
      <c r="G166" s="685" t="s">
        <v>235</v>
      </c>
      <c r="H166" s="680" t="s">
        <v>13</v>
      </c>
      <c r="I166" s="510">
        <v>192</v>
      </c>
      <c r="J166" s="671" t="str">
        <f t="shared" si="34"/>
        <v>OLS</v>
      </c>
      <c r="K166" s="105" t="s">
        <v>31</v>
      </c>
      <c r="L166" s="95"/>
      <c r="M166" s="95"/>
      <c r="N166" s="118"/>
      <c r="O166" s="118"/>
      <c r="P166" s="118"/>
      <c r="Q166" s="118"/>
      <c r="R166" s="118"/>
      <c r="S166" s="118"/>
      <c r="T166" s="519"/>
      <c r="U166" s="690"/>
      <c r="V166" s="690"/>
      <c r="W166" s="969"/>
      <c r="X166" s="117"/>
      <c r="Y166" s="12"/>
      <c r="Z166" s="12"/>
      <c r="AA166" s="505" t="str">
        <f>IF(AB166=0,"",IF(AE166="",MID(C166,FIND(", ",C166)+2,4),AE166))</f>
        <v>2014</v>
      </c>
      <c r="AB166" s="534">
        <f>IF(COUNTIF($C$1:C166,C166)=1,1,0)</f>
        <v>1</v>
      </c>
      <c r="AC166" s="535">
        <f>IF(AND(F166="EQ-5D",AB166=1),COUNTA(K166:S166),"")</f>
        <v>1</v>
      </c>
      <c r="AD166" s="147" t="s">
        <v>474</v>
      </c>
      <c r="AE166" s="279"/>
      <c r="AG166" s="5"/>
      <c r="AH166" s="8"/>
      <c r="AI166" s="8"/>
      <c r="AJ166" s="8"/>
    </row>
    <row r="167" spans="1:36" ht="51.95" customHeight="1" thickBot="1" x14ac:dyDescent="0.25">
      <c r="B167" s="936"/>
      <c r="C167" s="94" t="s">
        <v>471</v>
      </c>
      <c r="D167" s="95" t="s">
        <v>485</v>
      </c>
      <c r="E167" s="674" t="str">
        <f t="shared" si="37"/>
        <v>Dermatology Life Quality Index (DLQI), VAS for disease severity and clinical indicators</v>
      </c>
      <c r="F167" s="684" t="s">
        <v>19</v>
      </c>
      <c r="G167" s="684" t="s">
        <v>235</v>
      </c>
      <c r="H167" s="674" t="s">
        <v>13</v>
      </c>
      <c r="I167" s="531">
        <v>192</v>
      </c>
      <c r="J167" s="679" t="str">
        <f t="shared" si="34"/>
        <v>OLS</v>
      </c>
      <c r="K167" s="108" t="s">
        <v>31</v>
      </c>
      <c r="L167" s="672"/>
      <c r="M167" s="672"/>
      <c r="N167" s="683"/>
      <c r="O167" s="683"/>
      <c r="P167" s="683"/>
      <c r="Q167" s="683"/>
      <c r="R167" s="765"/>
      <c r="S167" s="683"/>
      <c r="T167" s="840"/>
      <c r="U167" s="835"/>
      <c r="V167" s="682"/>
      <c r="W167" s="970"/>
      <c r="X167" s="624"/>
      <c r="Y167" s="12"/>
      <c r="Z167" s="12"/>
      <c r="AA167" s="505" t="str">
        <f>IF(AB167=0,"",IF(AE167="",MID(C167,FIND(", ",C167)+2,4),AE167))</f>
        <v/>
      </c>
      <c r="AB167" s="534">
        <f>IF(COUNTIF($C$1:C167,C167)=1,1,0)</f>
        <v>0</v>
      </c>
      <c r="AC167" s="535" t="str">
        <f>IF(AND(F167="EQ-5D",AB167=1),COUNTA(K167:S167),"")</f>
        <v/>
      </c>
      <c r="AD167" s="147" t="s">
        <v>474</v>
      </c>
      <c r="AE167" s="279"/>
      <c r="AG167" s="5"/>
      <c r="AH167" s="8"/>
      <c r="AI167" s="8"/>
      <c r="AJ167" s="8"/>
    </row>
    <row r="168" spans="1:36" ht="39" customHeight="1" thickBot="1" x14ac:dyDescent="0.25">
      <c r="A168" s="564"/>
      <c r="B168" s="1070" t="s">
        <v>1116</v>
      </c>
      <c r="C168" s="656" t="s">
        <v>1059</v>
      </c>
      <c r="D168" s="654" t="s">
        <v>1120</v>
      </c>
      <c r="E168" s="632" t="str">
        <f t="shared" si="37"/>
        <v>Ankylosing Spondylitis Disease Activity Score (ASDAS)</v>
      </c>
      <c r="F168" s="640" t="s">
        <v>19</v>
      </c>
      <c r="G168" s="640" t="s">
        <v>1117</v>
      </c>
      <c r="H168" s="632" t="s">
        <v>9</v>
      </c>
      <c r="I168" s="510">
        <v>5483</v>
      </c>
      <c r="J168" s="986" t="str">
        <f t="shared" si="34"/>
        <v>OLS; Adjusted Limited Dependent Variable Mixture Model (ALDVMM); beta distribution-based mixtures</v>
      </c>
      <c r="K168" s="658" t="s">
        <v>31</v>
      </c>
      <c r="L168" s="646"/>
      <c r="M168" s="646"/>
      <c r="N168" s="647"/>
      <c r="O168" s="647"/>
      <c r="P168" s="647"/>
      <c r="Q168" s="647"/>
      <c r="R168" s="647"/>
      <c r="S168" s="648" t="s">
        <v>1118</v>
      </c>
      <c r="T168" s="868"/>
      <c r="U168" s="869"/>
      <c r="V168" s="649" t="s">
        <v>1121</v>
      </c>
      <c r="W168" s="1020" t="s">
        <v>1122</v>
      </c>
      <c r="X168" s="644"/>
      <c r="Y168" s="504"/>
      <c r="Z168" s="504"/>
      <c r="AA168" s="505"/>
      <c r="AB168" s="534"/>
      <c r="AC168" s="535"/>
      <c r="AD168" s="526" t="s">
        <v>1175</v>
      </c>
      <c r="AE168" s="279"/>
      <c r="AG168" s="5"/>
      <c r="AH168" s="8"/>
      <c r="AI168" s="8"/>
      <c r="AJ168" s="8"/>
    </row>
    <row r="169" spans="1:36" ht="78" customHeight="1" thickBot="1" x14ac:dyDescent="0.25">
      <c r="A169" s="564"/>
      <c r="B169" s="1071"/>
      <c r="C169" s="657" t="s">
        <v>1059</v>
      </c>
      <c r="D169" s="655" t="s">
        <v>1119</v>
      </c>
      <c r="E169" s="633" t="str">
        <f t="shared" si="37"/>
        <v>Ankylosing Spondylitis Disease Activity Score (ASDAS) and Bath Ankylosing Spondylitis Disease Activity Index (BASDAI)</v>
      </c>
      <c r="F169" s="641" t="s">
        <v>19</v>
      </c>
      <c r="G169" s="641" t="s">
        <v>1117</v>
      </c>
      <c r="H169" s="633" t="s">
        <v>9</v>
      </c>
      <c r="I169" s="64">
        <v>5483</v>
      </c>
      <c r="J169" s="988"/>
      <c r="K169" s="659" t="s">
        <v>31</v>
      </c>
      <c r="L169" s="650"/>
      <c r="M169" s="650"/>
      <c r="N169" s="651"/>
      <c r="O169" s="651"/>
      <c r="P169" s="651"/>
      <c r="Q169" s="651"/>
      <c r="R169" s="651"/>
      <c r="S169" s="652" t="s">
        <v>1118</v>
      </c>
      <c r="T169" s="870"/>
      <c r="U169" s="871"/>
      <c r="V169" s="653" t="s">
        <v>1121</v>
      </c>
      <c r="W169" s="1021"/>
      <c r="X169" s="645"/>
      <c r="Y169" s="504"/>
      <c r="Z169" s="504"/>
      <c r="AA169" s="505"/>
      <c r="AB169" s="534"/>
      <c r="AC169" s="535"/>
      <c r="AD169" s="526" t="s">
        <v>1175</v>
      </c>
      <c r="AE169" s="279"/>
      <c r="AG169" s="5"/>
      <c r="AH169" s="8"/>
      <c r="AI169" s="8"/>
      <c r="AJ169" s="8"/>
    </row>
    <row r="170" spans="1:36" ht="51.95" customHeight="1" thickBot="1" x14ac:dyDescent="0.25">
      <c r="B170" s="941" t="s">
        <v>1170</v>
      </c>
      <c r="C170" s="643" t="s">
        <v>1167</v>
      </c>
      <c r="D170" s="255" t="s">
        <v>780</v>
      </c>
      <c r="E170" s="230" t="str">
        <f t="shared" si="37"/>
        <v>EQ-5D-5L, Health Assessment Questionnaire (HAQ) and pain on VAS</v>
      </c>
      <c r="F170" s="169" t="s">
        <v>19</v>
      </c>
      <c r="G170" s="169" t="s">
        <v>27</v>
      </c>
      <c r="H170" s="230" t="s">
        <v>9</v>
      </c>
      <c r="I170" s="246">
        <v>5192</v>
      </c>
      <c r="J170" s="975" t="str">
        <f>S170</f>
        <v>Multi-equation ordinal response model incorporating a copula specifcation with normal mixture marginals</v>
      </c>
      <c r="K170" s="254"/>
      <c r="L170" s="255"/>
      <c r="M170" s="255"/>
      <c r="N170" s="256"/>
      <c r="O170" s="256"/>
      <c r="P170" s="256"/>
      <c r="Q170" s="256"/>
      <c r="R170" s="256"/>
      <c r="S170" s="256" t="s">
        <v>766</v>
      </c>
      <c r="T170" s="135"/>
      <c r="U170" s="257" t="s">
        <v>878</v>
      </c>
      <c r="V170" s="257"/>
      <c r="W170" s="993" t="s">
        <v>877</v>
      </c>
      <c r="X170" s="948" t="s">
        <v>767</v>
      </c>
      <c r="Y170" s="12"/>
      <c r="Z170" s="12"/>
      <c r="AA170" s="505" t="str">
        <f t="shared" ref="AA170:AA177" si="38">IF(AB170=0,"",IF(AE170="",MID(C170,FIND(", ",C170)+2,4),AE170))</f>
        <v>2017</v>
      </c>
      <c r="AB170" s="534">
        <f>IF(COUNTIF($C$1:C170,C170)=1,1,0)</f>
        <v>1</v>
      </c>
      <c r="AC170" s="535">
        <f t="shared" ref="AC170:AC177" si="39">IF(AND(F170="EQ-5D",AB170=1),COUNTA(K170:S170),"")</f>
        <v>1</v>
      </c>
      <c r="AD170" s="147" t="s">
        <v>742</v>
      </c>
      <c r="AE170" s="279"/>
      <c r="AG170" s="5"/>
      <c r="AH170" s="8"/>
      <c r="AI170" s="8"/>
      <c r="AJ170" s="8"/>
    </row>
    <row r="171" spans="1:36" ht="65.099999999999994" customHeight="1" thickBot="1" x14ac:dyDescent="0.25">
      <c r="B171" s="941"/>
      <c r="C171" s="270" t="s">
        <v>1167</v>
      </c>
      <c r="D171" s="249" t="s">
        <v>781</v>
      </c>
      <c r="E171" s="244" t="str">
        <f t="shared" si="37"/>
        <v>EQ-5D, Health Assessment Questionnaire (HAQ) and pain on VAS</v>
      </c>
      <c r="F171" s="333" t="s">
        <v>80</v>
      </c>
      <c r="G171" s="333" t="s">
        <v>27</v>
      </c>
      <c r="H171" s="244" t="s">
        <v>9</v>
      </c>
      <c r="I171" s="64">
        <v>5192</v>
      </c>
      <c r="J171" s="976"/>
      <c r="K171" s="258"/>
      <c r="L171" s="249"/>
      <c r="M171" s="249"/>
      <c r="N171" s="259"/>
      <c r="O171" s="259"/>
      <c r="P171" s="259"/>
      <c r="Q171" s="259"/>
      <c r="R171" s="525"/>
      <c r="S171" s="259" t="s">
        <v>766</v>
      </c>
      <c r="T171" s="524"/>
      <c r="U171" s="260"/>
      <c r="V171" s="260"/>
      <c r="W171" s="989"/>
      <c r="X171" s="949"/>
      <c r="Y171" s="12"/>
      <c r="Z171" s="12"/>
      <c r="AA171" s="505" t="str">
        <f t="shared" si="38"/>
        <v/>
      </c>
      <c r="AB171" s="534">
        <f>IF(COUNTIF($C$1:C171,C171)=1,1,0)</f>
        <v>0</v>
      </c>
      <c r="AC171" s="535" t="str">
        <f t="shared" si="39"/>
        <v/>
      </c>
      <c r="AD171" s="147" t="s">
        <v>742</v>
      </c>
      <c r="AE171" s="279"/>
      <c r="AG171" s="5"/>
      <c r="AH171" s="8"/>
      <c r="AI171" s="8"/>
      <c r="AJ171" s="8"/>
    </row>
    <row r="172" spans="1:36" ht="90.95" customHeight="1" thickBot="1" x14ac:dyDescent="0.25">
      <c r="B172" s="28" t="s">
        <v>456</v>
      </c>
      <c r="C172" s="94" t="s">
        <v>457</v>
      </c>
      <c r="D172" s="95" t="s">
        <v>53</v>
      </c>
      <c r="E172" s="357" t="str">
        <f t="shared" si="37"/>
        <v>Health Assessment Questionnaire Disability Index (HAQ-DI)</v>
      </c>
      <c r="F172" s="29" t="s">
        <v>19</v>
      </c>
      <c r="G172" s="29" t="s">
        <v>27</v>
      </c>
      <c r="H172" s="29" t="s">
        <v>9</v>
      </c>
      <c r="I172" s="30" t="s">
        <v>198</v>
      </c>
      <c r="J172" s="9" t="str">
        <f t="shared" ref="J172:J181" si="40">CONCATENATE(IF(K172="","",CONCATENATE(K172,IF(COUNTA(K172:S172)=COUNTA(K172),"","; "))),IF(L172="","",CONCATENATE(L172,IF(COUNTA(K172:S172)=COUNTA(K172:L172),"","; "))),IF(M172="","",CONCATENATE(M172,IF(COUNTA(K172:S172)=COUNTA(K172:M172),"","; "))),IF(N172="","",CONCATENATE(N172,IF(COUNTA(K172:S172)=COUNTA(K172:N172),"","; "))),IF(O172="","",CONCATENATE(O172,IF(COUNTA(K172:S172)=COUNTA(K172:O172),"","; "))),IF(P172="","",CONCATENATE(P172,IF(COUNTA(K172:S172)=COUNTA(K172:P172),"","; "))),IF(Q172="","",CONCATENATE(Q172,IF(COUNTA(K172:S172)=COUNTA(K172:Q172),"","; "))),IF(S172="","",S172))</f>
        <v>OLS; Tobit; mixture model</v>
      </c>
      <c r="K172" s="95" t="s">
        <v>31</v>
      </c>
      <c r="L172" s="95"/>
      <c r="M172" s="95"/>
      <c r="N172" s="118"/>
      <c r="O172" s="118"/>
      <c r="P172" s="118" t="s">
        <v>88</v>
      </c>
      <c r="Q172" s="118"/>
      <c r="R172" s="118"/>
      <c r="S172" s="118" t="s">
        <v>193</v>
      </c>
      <c r="T172" s="519"/>
      <c r="U172" s="118" t="s">
        <v>197</v>
      </c>
      <c r="V172" s="118" t="s">
        <v>197</v>
      </c>
      <c r="W172" s="32" t="s">
        <v>197</v>
      </c>
      <c r="X172" s="117"/>
      <c r="Y172" s="12"/>
      <c r="Z172" s="12"/>
      <c r="AA172" s="505" t="str">
        <f t="shared" si="38"/>
        <v>2012</v>
      </c>
      <c r="AB172" s="534">
        <f>IF(COUNTIF($C$1:C172,C172)=1,1,0)</f>
        <v>1</v>
      </c>
      <c r="AC172" s="535">
        <f t="shared" si="39"/>
        <v>3</v>
      </c>
      <c r="AG172" s="5"/>
      <c r="AH172" s="8"/>
      <c r="AI172" s="6" t="s">
        <v>357</v>
      </c>
      <c r="AJ172" s="8"/>
    </row>
    <row r="173" spans="1:36" ht="102.95" customHeight="1" thickBot="1" x14ac:dyDescent="0.25">
      <c r="B173" s="220" t="s">
        <v>750</v>
      </c>
      <c r="C173" s="217" t="s">
        <v>749</v>
      </c>
      <c r="D173" s="95" t="s">
        <v>192</v>
      </c>
      <c r="E173" s="357" t="str">
        <f t="shared" si="37"/>
        <v>Health Assessment Questionnaire (HAQ) and pain on VAS</v>
      </c>
      <c r="F173" s="29" t="s">
        <v>19</v>
      </c>
      <c r="G173" s="29" t="s">
        <v>27</v>
      </c>
      <c r="H173" s="29" t="s">
        <v>9</v>
      </c>
      <c r="I173" s="30">
        <f>103867-3469</f>
        <v>100398</v>
      </c>
      <c r="J173" s="9" t="str">
        <f t="shared" si="40"/>
        <v>OLS; response mapping; limited dependent variable mixture model. Response mapping conducted using generalised ordered probit</v>
      </c>
      <c r="K173" s="95" t="s">
        <v>31</v>
      </c>
      <c r="L173" s="95"/>
      <c r="M173" s="95"/>
      <c r="N173" s="118"/>
      <c r="O173" s="118"/>
      <c r="P173" s="118"/>
      <c r="Q173" s="118" t="s">
        <v>46</v>
      </c>
      <c r="R173" s="118"/>
      <c r="S173" s="118" t="s">
        <v>437</v>
      </c>
      <c r="T173" s="519"/>
      <c r="U173" s="519"/>
      <c r="V173" s="215" t="s">
        <v>752</v>
      </c>
      <c r="W173" s="216" t="s">
        <v>751</v>
      </c>
      <c r="X173" s="117"/>
      <c r="Y173" s="12"/>
      <c r="Z173" s="12"/>
      <c r="AA173" s="505" t="str">
        <f t="shared" si="38"/>
        <v>2013</v>
      </c>
      <c r="AB173" s="534">
        <f>IF(COUNTIF($C$1:C173,C173)=1,1,0)</f>
        <v>1</v>
      </c>
      <c r="AC173" s="535">
        <f t="shared" si="39"/>
        <v>3</v>
      </c>
      <c r="AG173" s="5"/>
      <c r="AH173" s="8"/>
      <c r="AI173" s="8"/>
      <c r="AJ173" s="8"/>
    </row>
    <row r="174" spans="1:36" ht="26.1" customHeight="1" thickBot="1" x14ac:dyDescent="0.25">
      <c r="B174" s="220" t="s">
        <v>757</v>
      </c>
      <c r="C174" s="217" t="s">
        <v>716</v>
      </c>
      <c r="D174" s="214" t="s">
        <v>758</v>
      </c>
      <c r="E174" s="357" t="str">
        <f t="shared" si="37"/>
        <v>COPD Assessment Test</v>
      </c>
      <c r="F174" s="219" t="s">
        <v>19</v>
      </c>
      <c r="G174" s="219" t="s">
        <v>759</v>
      </c>
      <c r="H174" s="219" t="s">
        <v>12</v>
      </c>
      <c r="I174" s="30">
        <v>4446</v>
      </c>
      <c r="J174" s="469" t="str">
        <f t="shared" si="40"/>
        <v>OLS; 2-part; response mapping</v>
      </c>
      <c r="K174" s="214" t="s">
        <v>31</v>
      </c>
      <c r="L174" s="95"/>
      <c r="M174" s="95"/>
      <c r="N174" s="215" t="s">
        <v>44</v>
      </c>
      <c r="O174" s="118"/>
      <c r="P174" s="118"/>
      <c r="Q174" s="215" t="s">
        <v>46</v>
      </c>
      <c r="R174" s="520"/>
      <c r="S174" s="215"/>
      <c r="T174" s="519" t="s">
        <v>760</v>
      </c>
      <c r="U174" s="519"/>
      <c r="V174" s="215"/>
      <c r="W174" s="216"/>
      <c r="X174" s="117"/>
      <c r="Y174" s="12"/>
      <c r="Z174" s="12"/>
      <c r="AA174" s="505" t="str">
        <f t="shared" si="38"/>
        <v>2016</v>
      </c>
      <c r="AB174" s="534">
        <f>IF(COUNTIF($C$1:C174,C174)=1,1,0)</f>
        <v>1</v>
      </c>
      <c r="AC174" s="535">
        <f t="shared" si="39"/>
        <v>3</v>
      </c>
      <c r="AD174" s="145" t="s">
        <v>763</v>
      </c>
      <c r="AG174" s="5"/>
      <c r="AH174" s="8"/>
      <c r="AI174" s="8"/>
      <c r="AJ174" s="8"/>
    </row>
    <row r="175" spans="1:36" ht="51.95" customHeight="1" thickBot="1" x14ac:dyDescent="0.25">
      <c r="B175" s="28" t="s">
        <v>299</v>
      </c>
      <c r="C175" s="94" t="s">
        <v>184</v>
      </c>
      <c r="D175" s="95" t="s">
        <v>194</v>
      </c>
      <c r="E175" s="357" t="str">
        <f t="shared" si="37"/>
        <v>Medical Outcomes Study Health-Related Quality of Life Measures in HIV/AIDS (MOS-HIV)</v>
      </c>
      <c r="F175" s="29" t="s">
        <v>19</v>
      </c>
      <c r="G175" s="29" t="s">
        <v>195</v>
      </c>
      <c r="H175" s="29" t="s">
        <v>7</v>
      </c>
      <c r="I175" s="30">
        <f>0.9*1126</f>
        <v>1013.4</v>
      </c>
      <c r="J175" s="9" t="str">
        <f t="shared" si="40"/>
        <v>OLS; 2-part; CLAD; latent class model</v>
      </c>
      <c r="K175" s="95" t="s">
        <v>31</v>
      </c>
      <c r="L175" s="95"/>
      <c r="M175" s="95"/>
      <c r="N175" s="118" t="s">
        <v>44</v>
      </c>
      <c r="O175" s="118" t="s">
        <v>59</v>
      </c>
      <c r="P175" s="118"/>
      <c r="Q175" s="118"/>
      <c r="R175" s="118"/>
      <c r="S175" s="118" t="s">
        <v>196</v>
      </c>
      <c r="T175" s="519"/>
      <c r="U175" s="519"/>
      <c r="V175" s="117"/>
      <c r="W175" s="37"/>
      <c r="X175" s="117"/>
      <c r="Y175" s="12"/>
      <c r="Z175" s="12"/>
      <c r="AA175" s="505" t="str">
        <f t="shared" si="38"/>
        <v>2008</v>
      </c>
      <c r="AB175" s="534">
        <f>IF(COUNTIF($C$1:C175,C175)=1,1,0)</f>
        <v>1</v>
      </c>
      <c r="AC175" s="535">
        <f t="shared" si="39"/>
        <v>4</v>
      </c>
      <c r="AG175" s="5"/>
      <c r="AH175" s="8"/>
      <c r="AI175" s="6" t="s">
        <v>357</v>
      </c>
      <c r="AJ175" s="8"/>
    </row>
    <row r="176" spans="1:36" ht="51.95" customHeight="1" thickBot="1" x14ac:dyDescent="0.25">
      <c r="B176" s="159" t="s">
        <v>574</v>
      </c>
      <c r="C176" s="94" t="s">
        <v>573</v>
      </c>
      <c r="D176" s="337" t="s">
        <v>575</v>
      </c>
      <c r="E176" s="357" t="str">
        <f t="shared" si="37"/>
        <v>Health Assessment Questionnaire (HAQ), pain visual acuity, ACR disease activity and clinical measures</v>
      </c>
      <c r="F176" s="59" t="s">
        <v>19</v>
      </c>
      <c r="G176" s="59" t="s">
        <v>27</v>
      </c>
      <c r="H176" s="29" t="s">
        <v>9</v>
      </c>
      <c r="I176" s="80">
        <v>233</v>
      </c>
      <c r="J176" s="9" t="str">
        <f t="shared" si="40"/>
        <v>OLS</v>
      </c>
      <c r="K176" s="105" t="s">
        <v>31</v>
      </c>
      <c r="L176" s="95"/>
      <c r="M176" s="95"/>
      <c r="N176" s="118"/>
      <c r="O176" s="118"/>
      <c r="P176" s="118"/>
      <c r="Q176" s="118"/>
      <c r="R176" s="118"/>
      <c r="S176" s="118"/>
      <c r="T176" s="519"/>
      <c r="U176" s="519"/>
      <c r="V176" s="117"/>
      <c r="W176" s="37"/>
      <c r="X176" s="117"/>
      <c r="Y176" s="12"/>
      <c r="Z176" s="12"/>
      <c r="AA176" s="505" t="str">
        <f t="shared" si="38"/>
        <v>1997</v>
      </c>
      <c r="AB176" s="534">
        <f>IF(COUNTIF($C$1:C176,C176)=1,1,0)</f>
        <v>1</v>
      </c>
      <c r="AC176" s="535">
        <f t="shared" si="39"/>
        <v>1</v>
      </c>
      <c r="AD176" s="147" t="s">
        <v>545</v>
      </c>
      <c r="AE176" s="279"/>
      <c r="AG176" s="5"/>
      <c r="AH176" s="8"/>
      <c r="AI176" s="6"/>
      <c r="AJ176" s="8"/>
    </row>
    <row r="177" spans="1:38" ht="64.5" thickBot="1" x14ac:dyDescent="0.25">
      <c r="B177" s="446" t="s">
        <v>946</v>
      </c>
      <c r="C177" s="94" t="s">
        <v>815</v>
      </c>
      <c r="D177" s="427" t="s">
        <v>947</v>
      </c>
      <c r="E177" s="463" t="str">
        <f t="shared" si="37"/>
        <v>Achilles Tendon Rupture Score (ATRS)</v>
      </c>
      <c r="F177" s="59" t="s">
        <v>19</v>
      </c>
      <c r="G177" s="59" t="s">
        <v>948</v>
      </c>
      <c r="H177" s="29" t="s">
        <v>9</v>
      </c>
      <c r="I177" s="80">
        <v>274</v>
      </c>
      <c r="J177" s="9" t="str">
        <f t="shared" si="40"/>
        <v>OLS; Multilevel model</v>
      </c>
      <c r="K177" s="105" t="s">
        <v>31</v>
      </c>
      <c r="L177" s="95"/>
      <c r="M177" s="95"/>
      <c r="N177" s="118"/>
      <c r="O177" s="118"/>
      <c r="P177" s="118"/>
      <c r="Q177" s="118"/>
      <c r="R177" s="118"/>
      <c r="S177" s="215" t="s">
        <v>904</v>
      </c>
      <c r="T177" s="519"/>
      <c r="U177" s="519"/>
      <c r="V177" s="117"/>
      <c r="W177" s="37"/>
      <c r="X177" s="117"/>
      <c r="Y177" s="12"/>
      <c r="Z177" s="12"/>
      <c r="AA177" s="505" t="str">
        <f t="shared" si="38"/>
        <v>2018</v>
      </c>
      <c r="AB177" s="534">
        <f>IF(COUNTIF($C$1:C177,C177)=1,1,0)</f>
        <v>1</v>
      </c>
      <c r="AC177" s="535">
        <f t="shared" si="39"/>
        <v>2</v>
      </c>
      <c r="AD177" s="477" t="s">
        <v>976</v>
      </c>
      <c r="AE177" s="279"/>
      <c r="AG177" s="5"/>
      <c r="AH177" s="8"/>
      <c r="AI177" s="6"/>
      <c r="AJ177" s="8"/>
    </row>
    <row r="178" spans="1:38" ht="62.25" customHeight="1" thickBot="1" x14ac:dyDescent="0.25">
      <c r="A178" s="564"/>
      <c r="B178" s="446" t="s">
        <v>1174</v>
      </c>
      <c r="C178" s="217" t="s">
        <v>1068</v>
      </c>
      <c r="D178" s="705" t="s">
        <v>1173</v>
      </c>
      <c r="E178" s="704" t="str">
        <f t="shared" si="37"/>
        <v>Kansas City Cardiomyopathy Questionnaire (KCCQ)</v>
      </c>
      <c r="F178" s="59" t="s">
        <v>19</v>
      </c>
      <c r="G178" s="59" t="s">
        <v>226</v>
      </c>
      <c r="H178" s="29" t="s">
        <v>4</v>
      </c>
      <c r="I178" s="80">
        <v>4465</v>
      </c>
      <c r="J178" s="9" t="str">
        <f t="shared" si="40"/>
        <v>OLS; GEE; 2-part; Tobit</v>
      </c>
      <c r="K178" s="105" t="s">
        <v>31</v>
      </c>
      <c r="L178" s="95"/>
      <c r="M178" s="514" t="s">
        <v>36</v>
      </c>
      <c r="N178" s="520" t="s">
        <v>44</v>
      </c>
      <c r="O178" s="118"/>
      <c r="P178" s="520" t="s">
        <v>88</v>
      </c>
      <c r="Q178" s="118"/>
      <c r="R178" s="118"/>
      <c r="S178" s="520"/>
      <c r="T178" s="519"/>
      <c r="U178" s="519"/>
      <c r="V178" s="519"/>
      <c r="W178" s="37"/>
      <c r="X178" s="519"/>
      <c r="Y178" s="504"/>
      <c r="Z178" s="504"/>
      <c r="AA178" s="505"/>
      <c r="AB178" s="534"/>
      <c r="AC178" s="535"/>
      <c r="AD178" s="477" t="s">
        <v>1175</v>
      </c>
      <c r="AE178" s="279"/>
      <c r="AG178" s="5"/>
      <c r="AH178" s="8"/>
      <c r="AI178" s="6"/>
      <c r="AJ178" s="8"/>
    </row>
    <row r="179" spans="1:38" ht="65.099999999999994" customHeight="1" thickBot="1" x14ac:dyDescent="0.25">
      <c r="B179" s="28" t="s">
        <v>301</v>
      </c>
      <c r="C179" s="217" t="s">
        <v>238</v>
      </c>
      <c r="D179" s="511" t="s">
        <v>651</v>
      </c>
      <c r="E179" s="357" t="str">
        <f t="shared" si="37"/>
        <v>EORTC QLQ-C30</v>
      </c>
      <c r="F179" s="29" t="s">
        <v>19</v>
      </c>
      <c r="G179" s="29" t="s">
        <v>267</v>
      </c>
      <c r="H179" s="29" t="s">
        <v>3</v>
      </c>
      <c r="I179" s="30">
        <v>172</v>
      </c>
      <c r="J179" s="9" t="str">
        <f t="shared" si="40"/>
        <v>OLS</v>
      </c>
      <c r="K179" s="95" t="s">
        <v>31</v>
      </c>
      <c r="L179" s="95"/>
      <c r="M179" s="95"/>
      <c r="N179" s="118"/>
      <c r="O179" s="118"/>
      <c r="P179" s="118"/>
      <c r="Q179" s="118"/>
      <c r="R179" s="118"/>
      <c r="S179" s="118"/>
      <c r="T179" s="519"/>
      <c r="U179" s="520" t="s">
        <v>933</v>
      </c>
      <c r="V179" s="215" t="s">
        <v>934</v>
      </c>
      <c r="W179" s="216" t="s">
        <v>747</v>
      </c>
      <c r="X179" s="117"/>
      <c r="Y179" s="12"/>
      <c r="Z179" s="12"/>
      <c r="AA179" s="505" t="str">
        <f t="shared" ref="AA179:AA191" si="41">IF(AB179=0,"",IF(AE179="",MID(C179,FIND(", ",C179)+2,4),AE179))</f>
        <v>2010</v>
      </c>
      <c r="AB179" s="534">
        <f>IF(COUNTIF($C$1:C179,C179)=1,1,0)</f>
        <v>1</v>
      </c>
      <c r="AC179" s="535">
        <f t="shared" ref="AC179:AC191" si="42">IF(AND(F179="EQ-5D",AB179=1),COUNTA(K179:S179),"")</f>
        <v>1</v>
      </c>
      <c r="AG179" s="5"/>
      <c r="AH179" s="8"/>
      <c r="AI179" s="8" t="s">
        <v>363</v>
      </c>
      <c r="AJ179" s="8"/>
    </row>
    <row r="180" spans="1:38" ht="39" customHeight="1" thickBot="1" x14ac:dyDescent="0.25">
      <c r="B180" s="32" t="s">
        <v>300</v>
      </c>
      <c r="C180" s="94" t="s">
        <v>252</v>
      </c>
      <c r="D180" s="95" t="s">
        <v>455</v>
      </c>
      <c r="E180" s="357" t="str">
        <f t="shared" si="37"/>
        <v>Healthy Days, developed by Centers for Disease Control and Prevention (CDC)</v>
      </c>
      <c r="F180" s="29" t="s">
        <v>19</v>
      </c>
      <c r="G180" s="29" t="s">
        <v>22</v>
      </c>
      <c r="H180" s="29" t="s">
        <v>22</v>
      </c>
      <c r="I180" s="30">
        <v>3844</v>
      </c>
      <c r="J180" s="9" t="str">
        <f t="shared" si="40"/>
        <v>Spline regressions (locally piecewise polynomial regression)</v>
      </c>
      <c r="K180" s="95"/>
      <c r="L180" s="95"/>
      <c r="M180" s="95"/>
      <c r="N180" s="117"/>
      <c r="O180" s="117"/>
      <c r="P180" s="117"/>
      <c r="Q180" s="117"/>
      <c r="R180" s="519"/>
      <c r="S180" s="118" t="s">
        <v>174</v>
      </c>
      <c r="T180" s="519"/>
      <c r="U180" s="519"/>
      <c r="V180" s="117"/>
      <c r="W180" s="37"/>
      <c r="X180" s="117"/>
      <c r="Y180" s="12"/>
      <c r="Z180" s="12"/>
      <c r="AA180" s="505" t="str">
        <f t="shared" si="41"/>
        <v>2011</v>
      </c>
      <c r="AB180" s="534">
        <f>IF(COUNTIF($C$1:C180,C180)=1,1,0)</f>
        <v>1</v>
      </c>
      <c r="AC180" s="535">
        <f t="shared" si="42"/>
        <v>1</v>
      </c>
      <c r="AG180" s="5"/>
      <c r="AH180" s="8"/>
      <c r="AI180" s="8"/>
      <c r="AJ180" s="8"/>
    </row>
    <row r="181" spans="1:38" ht="26.1" customHeight="1" thickBot="1" x14ac:dyDescent="0.25">
      <c r="B181" s="943" t="s">
        <v>1055</v>
      </c>
      <c r="C181" s="90" t="s">
        <v>825</v>
      </c>
      <c r="D181" s="247" t="s">
        <v>883</v>
      </c>
      <c r="E181" s="929" t="str">
        <f t="shared" si="37"/>
        <v>Medical Outcomes Study HIV Health Survey (MOS-HIV)</v>
      </c>
      <c r="F181" s="292" t="s">
        <v>19</v>
      </c>
      <c r="G181" s="292" t="s">
        <v>195</v>
      </c>
      <c r="H181" s="357" t="s">
        <v>7</v>
      </c>
      <c r="I181" s="33">
        <v>4662</v>
      </c>
      <c r="J181" s="986" t="str">
        <f t="shared" si="40"/>
        <v>OLS; 2-part; beta regression; finite mixture models</v>
      </c>
      <c r="K181" s="247" t="s">
        <v>31</v>
      </c>
      <c r="L181" s="91"/>
      <c r="M181" s="91"/>
      <c r="N181" s="315" t="s">
        <v>44</v>
      </c>
      <c r="O181" s="115"/>
      <c r="P181" s="115"/>
      <c r="Q181" s="115"/>
      <c r="R181" s="517"/>
      <c r="S181" s="315" t="s">
        <v>884</v>
      </c>
      <c r="T181" s="517"/>
      <c r="U181" s="517"/>
      <c r="V181" s="115"/>
      <c r="W181" s="969"/>
      <c r="X181" s="117"/>
      <c r="Y181" s="12"/>
      <c r="Z181" s="12"/>
      <c r="AA181" s="505" t="str">
        <f t="shared" si="41"/>
        <v>2017</v>
      </c>
      <c r="AB181" s="534">
        <f>IF(COUNTIF($C$1:C181,C181)=1,1,0)</f>
        <v>1</v>
      </c>
      <c r="AC181" s="535">
        <f t="shared" si="42"/>
        <v>3</v>
      </c>
      <c r="AD181" s="385" t="s">
        <v>848</v>
      </c>
      <c r="AG181" s="5"/>
      <c r="AH181" s="8"/>
      <c r="AI181" s="8"/>
      <c r="AJ181" s="8"/>
    </row>
    <row r="182" spans="1:38" ht="39" customHeight="1" thickBot="1" x14ac:dyDescent="0.25">
      <c r="B182" s="979"/>
      <c r="C182" s="183" t="s">
        <v>825</v>
      </c>
      <c r="D182" s="249" t="s">
        <v>883</v>
      </c>
      <c r="E182" s="930"/>
      <c r="F182" s="244" t="s">
        <v>1</v>
      </c>
      <c r="G182" s="244" t="s">
        <v>195</v>
      </c>
      <c r="H182" s="358" t="s">
        <v>7</v>
      </c>
      <c r="I182" s="224">
        <v>4610</v>
      </c>
      <c r="J182" s="976"/>
      <c r="K182" s="249" t="s">
        <v>31</v>
      </c>
      <c r="L182" s="102"/>
      <c r="M182" s="102"/>
      <c r="N182" s="259" t="s">
        <v>44</v>
      </c>
      <c r="O182" s="129"/>
      <c r="P182" s="129"/>
      <c r="Q182" s="129"/>
      <c r="R182" s="524"/>
      <c r="S182" s="259" t="s">
        <v>884</v>
      </c>
      <c r="T182" s="524"/>
      <c r="U182" s="524"/>
      <c r="V182" s="129"/>
      <c r="W182" s="970"/>
      <c r="X182" s="117"/>
      <c r="Y182" s="12"/>
      <c r="Z182" s="12"/>
      <c r="AA182" s="505" t="str">
        <f t="shared" si="41"/>
        <v/>
      </c>
      <c r="AB182" s="534">
        <f>IF(COUNTIF($C$1:C182,C182)=1,1,0)</f>
        <v>0</v>
      </c>
      <c r="AC182" s="535" t="str">
        <f t="shared" si="42"/>
        <v/>
      </c>
      <c r="AD182" s="385" t="s">
        <v>848</v>
      </c>
      <c r="AG182" s="5"/>
      <c r="AH182" s="8"/>
      <c r="AI182" s="8"/>
      <c r="AJ182" s="8"/>
    </row>
    <row r="183" spans="1:38" ht="87.75" customHeight="1" thickBot="1" x14ac:dyDescent="0.25">
      <c r="B183" s="28" t="s">
        <v>885</v>
      </c>
      <c r="C183" s="94" t="s">
        <v>826</v>
      </c>
      <c r="D183" s="91" t="s">
        <v>886</v>
      </c>
      <c r="E183" s="357" t="str">
        <f t="shared" ref="E183:E206" si="43">D183</f>
        <v>Older People's Quality of Life Brief Questionnaire (OPQoL-Brief)</v>
      </c>
      <c r="F183" s="219" t="s">
        <v>80</v>
      </c>
      <c r="G183" s="219" t="s">
        <v>887</v>
      </c>
      <c r="H183" s="219" t="s">
        <v>22</v>
      </c>
      <c r="I183" s="30">
        <v>330</v>
      </c>
      <c r="J183" s="9" t="str">
        <f>CONCATENATE(IF(K183="","",CONCATENATE(K183,IF(COUNTA(K183:S183)=COUNTA(K183),"","; "))),IF(L183="","",CONCATENATE(L183,IF(COUNTA(K183:S183)=COUNTA(K183:L183),"","; "))),IF(M183="","",CONCATENATE(M183,IF(COUNTA(K183:S183)=COUNTA(K183:M183),"","; "))),IF(N183="","",CONCATENATE(N183,IF(COUNTA(K183:S183)=COUNTA(K183:N183),"","; "))),IF(O183="","",CONCATENATE(O183,IF(COUNTA(K183:S183)=COUNTA(K183:O183),"","; "))),IF(P183="","",CONCATENATE(P183,IF(COUNTA(K183:S183)=COUNTA(K183:P183),"","; "))),IF(Q183="","",CONCATENATE(Q183,IF(COUNTA(K183:S183)=COUNTA(K183:Q183),"","; "))),IF(S183="","",S183))</f>
        <v>OLS; GLM; CLAD; response mapping; beta binomial regression model, robust Majorise–Minimise (MM) estimator</v>
      </c>
      <c r="K183" s="214" t="s">
        <v>31</v>
      </c>
      <c r="L183" s="214" t="s">
        <v>45</v>
      </c>
      <c r="M183" s="95"/>
      <c r="N183" s="118"/>
      <c r="O183" s="215" t="s">
        <v>59</v>
      </c>
      <c r="P183" s="118"/>
      <c r="Q183" s="215" t="s">
        <v>46</v>
      </c>
      <c r="R183" s="520"/>
      <c r="S183" s="215" t="s">
        <v>888</v>
      </c>
      <c r="T183" s="519"/>
      <c r="U183" s="519"/>
      <c r="V183" s="215"/>
      <c r="W183" s="216"/>
      <c r="X183" s="117"/>
      <c r="Y183" s="12"/>
      <c r="Z183" s="12"/>
      <c r="AA183" s="505" t="str">
        <f t="shared" si="41"/>
        <v>2018</v>
      </c>
      <c r="AB183" s="534">
        <f>IF(COUNTIF($C$1:C183,C183)=1,1,0)</f>
        <v>1</v>
      </c>
      <c r="AC183" s="535" t="str">
        <f t="shared" si="42"/>
        <v/>
      </c>
      <c r="AD183" s="385" t="s">
        <v>848</v>
      </c>
      <c r="AG183" s="5"/>
      <c r="AH183" s="8"/>
      <c r="AI183" s="8"/>
      <c r="AJ183" s="8"/>
    </row>
    <row r="184" spans="1:38" ht="26.1" customHeight="1" thickBot="1" x14ac:dyDescent="0.25">
      <c r="B184" s="935" t="s">
        <v>949</v>
      </c>
      <c r="C184" s="485" t="s">
        <v>803</v>
      </c>
      <c r="D184" s="472" t="s">
        <v>950</v>
      </c>
      <c r="E184" s="463" t="str">
        <f t="shared" si="43"/>
        <v>Women's Health Questionnaire (WHQ-23)</v>
      </c>
      <c r="F184" s="431" t="s">
        <v>80</v>
      </c>
      <c r="G184" s="471" t="s">
        <v>951</v>
      </c>
      <c r="H184" s="431" t="s">
        <v>22</v>
      </c>
      <c r="I184" s="33">
        <v>303</v>
      </c>
      <c r="J184" s="550" t="str">
        <f>CONCATENATE(IF(K184="","",CONCATENATE(K184,IF(COUNTA(K184:S184)=COUNTA(K184),"","; "))),IF(L184="","",CONCATENATE(L184,IF(COUNTA(K184:S184)=COUNTA(K184:L184),"","; "))),IF(M184="","",CONCATENATE(M184,IF(COUNTA(K184:S184)=COUNTA(K184:M184),"","; "))),IF(N184="","",CONCATENATE(N184,IF(COUNTA(K184:S184)=COUNTA(K184:N184),"","; "))),IF(O184="","",CONCATENATE(O184,IF(COUNTA(K184:S184)=COUNTA(K184:O184),"","; "))),IF(P184="","",CONCATENATE(P184,IF(COUNTA(K184:S184)=COUNTA(K184:P184),"","; "))),IF(Q184="","",CONCATENATE(Q184,IF(COUNTA(K184:S184)=COUNTA(K184:Q184),"","; "))),IF(S184="","",S184))</f>
        <v>OLS; GLM; CLAD; beta-binomial; robust MM-estimator; multinomial logistic</v>
      </c>
      <c r="K184" s="427" t="s">
        <v>31</v>
      </c>
      <c r="L184" s="427" t="s">
        <v>45</v>
      </c>
      <c r="M184" s="419"/>
      <c r="N184" s="424"/>
      <c r="O184" s="426" t="s">
        <v>59</v>
      </c>
      <c r="P184" s="424"/>
      <c r="Q184" s="426"/>
      <c r="R184" s="768"/>
      <c r="S184" s="426" t="s">
        <v>952</v>
      </c>
      <c r="T184" s="838"/>
      <c r="U184" s="838"/>
      <c r="V184" s="426"/>
      <c r="W184" s="1059"/>
      <c r="X184" s="426" t="s">
        <v>953</v>
      </c>
      <c r="Y184" s="18"/>
      <c r="Z184" s="18"/>
      <c r="AA184" s="505" t="str">
        <f t="shared" si="41"/>
        <v>2018</v>
      </c>
      <c r="AB184" s="534">
        <f>IF(COUNTIF($C$1:C184,C184)=1,1,0)</f>
        <v>1</v>
      </c>
      <c r="AC184" s="535" t="str">
        <f t="shared" si="42"/>
        <v/>
      </c>
      <c r="AD184" s="385" t="s">
        <v>976</v>
      </c>
      <c r="AG184" s="5"/>
      <c r="AH184" s="8"/>
      <c r="AI184" s="8"/>
      <c r="AJ184" s="8"/>
    </row>
    <row r="185" spans="1:38" ht="39" customHeight="1" thickBot="1" x14ac:dyDescent="0.25">
      <c r="B185" s="936"/>
      <c r="C185" s="485" t="s">
        <v>803</v>
      </c>
      <c r="D185" s="472" t="s">
        <v>950</v>
      </c>
      <c r="E185" s="47" t="str">
        <f t="shared" si="43"/>
        <v>Women's Health Questionnaire (WHQ-23)</v>
      </c>
      <c r="F185" s="47" t="s">
        <v>20</v>
      </c>
      <c r="G185" s="481" t="s">
        <v>951</v>
      </c>
      <c r="H185" s="47" t="s">
        <v>22</v>
      </c>
      <c r="I185" s="46">
        <v>303</v>
      </c>
      <c r="J185" s="545" t="str">
        <f>CONCATENATE(IF(K185="","",CONCATENATE(K185,IF(COUNTA(K185:S185)=COUNTA(K185),"","; "))),IF(L185="","",CONCATENATE(L185,IF(COUNTA(K185:S185)=COUNTA(K185:L185),"","; "))),IF(M185="","",CONCATENATE(M185,IF(COUNTA(K185:S185)=COUNTA(K185:M185),"","; "))),IF(N185="","",CONCATENATE(N185,IF(COUNTA(K185:S185)=COUNTA(K185:N185),"","; "))),IF(O185="","",CONCATENATE(O185,IF(COUNTA(K185:S185)=COUNTA(K185:O185),"","; "))),IF(P185="","",CONCATENATE(P185,IF(COUNTA(K185:S185)=COUNTA(K185:P185),"","; "))),IF(Q185="","",CONCATENATE(Q185,IF(COUNTA(K185:S185)=COUNTA(K185:Q185),"","; "))),IF(S185="","",S185))</f>
        <v>OLS; GLM; CLAD; beta-binomial; robust MM-estimator; multinomial logistic</v>
      </c>
      <c r="K185" s="427" t="s">
        <v>31</v>
      </c>
      <c r="L185" s="427" t="s">
        <v>45</v>
      </c>
      <c r="M185" s="419"/>
      <c r="N185" s="424"/>
      <c r="O185" s="426" t="s">
        <v>59</v>
      </c>
      <c r="P185" s="424"/>
      <c r="Q185" s="426"/>
      <c r="R185" s="768"/>
      <c r="S185" s="426" t="s">
        <v>952</v>
      </c>
      <c r="T185" s="838"/>
      <c r="U185" s="838"/>
      <c r="V185" s="426"/>
      <c r="W185" s="1060"/>
      <c r="X185" s="417"/>
      <c r="Y185" s="18"/>
      <c r="Z185" s="18"/>
      <c r="AA185" s="505" t="str">
        <f t="shared" si="41"/>
        <v/>
      </c>
      <c r="AB185" s="534">
        <f>IF(COUNTIF($C$1:C185,C185)=1,1,0)</f>
        <v>0</v>
      </c>
      <c r="AC185" s="535" t="str">
        <f t="shared" si="42"/>
        <v/>
      </c>
      <c r="AD185" s="385" t="s">
        <v>976</v>
      </c>
      <c r="AG185" s="5"/>
      <c r="AH185" s="8"/>
      <c r="AI185" s="8"/>
      <c r="AJ185" s="8"/>
    </row>
    <row r="186" spans="1:38" s="920" customFormat="1" ht="26.1" customHeight="1" thickBot="1" x14ac:dyDescent="0.25">
      <c r="A186" s="272"/>
      <c r="B186" s="998" t="s">
        <v>783</v>
      </c>
      <c r="C186" s="261" t="s">
        <v>717</v>
      </c>
      <c r="D186" s="265" t="s">
        <v>768</v>
      </c>
      <c r="E186" s="496" t="str">
        <f t="shared" si="43"/>
        <v xml:space="preserve">Sydney Asthma Quality of Life Questionnaire (AQLQ-S) </v>
      </c>
      <c r="F186" s="328" t="s">
        <v>80</v>
      </c>
      <c r="G186" s="292" t="s">
        <v>61</v>
      </c>
      <c r="H186" s="372" t="s">
        <v>12</v>
      </c>
      <c r="I186" s="33">
        <v>856</v>
      </c>
      <c r="J186" s="931" t="str">
        <f>CONCATENATE(IF(K186="","",CONCATENATE(K186,IF(COUNTA(K186:S186)=COUNTA(K186),"","; "))),IF(L186="","",CONCATENATE(L186,IF(COUNTA(K186:S186)=COUNTA(K186:L186),"","; "))),IF(M186="","",CONCATENATE(M186,IF(COUNTA(K186:S186)=COUNTA(K186:M186),"","; "))),IF(N186="","",CONCATENATE(N186,IF(COUNTA(K186:S186)=COUNTA(K186:N186),"","; "))),IF(O186="","",CONCATENATE(O186,IF(COUNTA(K186:S186)=COUNTA(K186:O186),"","; "))),IF(P186="","",CONCATENATE(P186,IF(COUNTA(K186:S186)=COUNTA(K186:P186),"","; "))),IF(Q186="","",CONCATENATE(Q186,IF(COUNTA(K186:S186)=COUNTA(K186:Q186),"","; "))),IF(S186="","",S186))</f>
        <v xml:space="preserve">OLS; GLM; CLAD; beta binomial regression model </v>
      </c>
      <c r="K186" s="319" t="s">
        <v>31</v>
      </c>
      <c r="L186" s="319" t="s">
        <v>45</v>
      </c>
      <c r="M186" s="328"/>
      <c r="N186" s="81"/>
      <c r="O186" s="319" t="s">
        <v>59</v>
      </c>
      <c r="P186" s="81"/>
      <c r="Q186" s="328"/>
      <c r="R186" s="761"/>
      <c r="S186" s="319" t="s">
        <v>782</v>
      </c>
      <c r="T186" s="137"/>
      <c r="U186" s="314" t="s">
        <v>770</v>
      </c>
      <c r="V186" s="262" t="s">
        <v>635</v>
      </c>
      <c r="W186" s="929"/>
      <c r="X186" s="348" t="s">
        <v>771</v>
      </c>
      <c r="Y186" s="231"/>
      <c r="Z186" s="231"/>
      <c r="AA186" s="505">
        <f t="shared" si="41"/>
        <v>2016</v>
      </c>
      <c r="AB186" s="534">
        <f>IF(COUNTIF($C$1:C186,C186)=1,1,0)</f>
        <v>1</v>
      </c>
      <c r="AC186" s="535" t="str">
        <f t="shared" si="42"/>
        <v/>
      </c>
      <c r="AD186" s="232" t="s">
        <v>787</v>
      </c>
      <c r="AE186" s="286">
        <v>2016</v>
      </c>
      <c r="AF186" s="83"/>
      <c r="AG186" s="233"/>
      <c r="AH186" s="83"/>
      <c r="AI186" s="234"/>
      <c r="AJ186" s="83"/>
      <c r="AK186" s="83"/>
      <c r="AL186" s="83"/>
    </row>
    <row r="187" spans="1:38" ht="26.1" customHeight="1" thickBot="1" x14ac:dyDescent="0.25">
      <c r="B187" s="999"/>
      <c r="C187" s="263" t="s">
        <v>717</v>
      </c>
      <c r="D187" s="266" t="s">
        <v>768</v>
      </c>
      <c r="E187" s="497" t="str">
        <f t="shared" si="43"/>
        <v xml:space="preserve">Sydney Asthma Quality of Life Questionnaire (AQLQ-S) </v>
      </c>
      <c r="F187" s="355" t="s">
        <v>392</v>
      </c>
      <c r="G187" s="355" t="s">
        <v>61</v>
      </c>
      <c r="H187" s="355" t="s">
        <v>12</v>
      </c>
      <c r="I187" s="34">
        <v>856</v>
      </c>
      <c r="J187" s="1018"/>
      <c r="K187" s="355" t="s">
        <v>31</v>
      </c>
      <c r="L187" s="355" t="s">
        <v>45</v>
      </c>
      <c r="M187" s="355"/>
      <c r="N187" s="76"/>
      <c r="O187" s="77" t="s">
        <v>59</v>
      </c>
      <c r="P187" s="76"/>
      <c r="Q187" s="77"/>
      <c r="R187" s="77"/>
      <c r="S187" s="76" t="s">
        <v>769</v>
      </c>
      <c r="T187" s="125"/>
      <c r="U187" s="125" t="s">
        <v>770</v>
      </c>
      <c r="V187" s="77"/>
      <c r="W187" s="980"/>
      <c r="X187" s="350"/>
      <c r="Y187" s="235"/>
      <c r="Z187" s="235"/>
      <c r="AA187" s="505" t="str">
        <f t="shared" si="41"/>
        <v/>
      </c>
      <c r="AB187" s="534">
        <f>IF(COUNTIF($C$1:C187,C187)=1,1,0)</f>
        <v>0</v>
      </c>
      <c r="AC187" s="535" t="str">
        <f t="shared" si="42"/>
        <v/>
      </c>
      <c r="AD187" s="529" t="s">
        <v>787</v>
      </c>
      <c r="AE187" s="286">
        <v>2016</v>
      </c>
      <c r="AF187" s="26"/>
      <c r="AG187" s="236"/>
      <c r="AH187" s="26"/>
      <c r="AI187" s="38"/>
      <c r="AJ187" s="26"/>
    </row>
    <row r="188" spans="1:38" ht="26.1" customHeight="1" thickBot="1" x14ac:dyDescent="0.25">
      <c r="B188" s="999"/>
      <c r="C188" s="263" t="s">
        <v>717</v>
      </c>
      <c r="D188" s="266" t="s">
        <v>768</v>
      </c>
      <c r="E188" s="497" t="str">
        <f t="shared" si="43"/>
        <v xml:space="preserve">Sydney Asthma Quality of Life Questionnaire (AQLQ-S) </v>
      </c>
      <c r="F188" s="355" t="s">
        <v>1</v>
      </c>
      <c r="G188" s="355" t="s">
        <v>61</v>
      </c>
      <c r="H188" s="355" t="s">
        <v>12</v>
      </c>
      <c r="I188" s="34">
        <v>856</v>
      </c>
      <c r="J188" s="1018"/>
      <c r="K188" s="355" t="s">
        <v>31</v>
      </c>
      <c r="L188" s="355" t="s">
        <v>45</v>
      </c>
      <c r="M188" s="355"/>
      <c r="N188" s="76"/>
      <c r="O188" s="77" t="s">
        <v>59</v>
      </c>
      <c r="P188" s="76"/>
      <c r="Q188" s="77"/>
      <c r="R188" s="77"/>
      <c r="S188" s="76" t="s">
        <v>769</v>
      </c>
      <c r="T188" s="125"/>
      <c r="U188" s="125" t="s">
        <v>770</v>
      </c>
      <c r="V188" s="77"/>
      <c r="W188" s="980"/>
      <c r="X188" s="350"/>
      <c r="Y188" s="235"/>
      <c r="Z188" s="235"/>
      <c r="AA188" s="505" t="str">
        <f t="shared" si="41"/>
        <v/>
      </c>
      <c r="AB188" s="534">
        <f>IF(COUNTIF($C$1:C188,C188)=1,1,0)</f>
        <v>0</v>
      </c>
      <c r="AC188" s="535" t="str">
        <f t="shared" si="42"/>
        <v/>
      </c>
      <c r="AD188" s="529" t="s">
        <v>787</v>
      </c>
      <c r="AE188" s="286">
        <v>2016</v>
      </c>
      <c r="AF188" s="26"/>
      <c r="AG188" s="236"/>
      <c r="AH188" s="26"/>
      <c r="AI188" s="38"/>
      <c r="AJ188" s="26"/>
    </row>
    <row r="189" spans="1:38" ht="26.1" customHeight="1" thickBot="1" x14ac:dyDescent="0.25">
      <c r="B189" s="999"/>
      <c r="C189" s="263" t="s">
        <v>717</v>
      </c>
      <c r="D189" s="266" t="s">
        <v>768</v>
      </c>
      <c r="E189" s="497" t="str">
        <f t="shared" si="43"/>
        <v xml:space="preserve">Sydney Asthma Quality of Life Questionnaire (AQLQ-S) </v>
      </c>
      <c r="F189" s="355" t="s">
        <v>101</v>
      </c>
      <c r="G189" s="355" t="s">
        <v>61</v>
      </c>
      <c r="H189" s="355" t="s">
        <v>12</v>
      </c>
      <c r="I189" s="34">
        <v>856</v>
      </c>
      <c r="J189" s="1018"/>
      <c r="K189" s="355" t="s">
        <v>31</v>
      </c>
      <c r="L189" s="355" t="s">
        <v>45</v>
      </c>
      <c r="M189" s="355"/>
      <c r="N189" s="76"/>
      <c r="O189" s="77" t="s">
        <v>59</v>
      </c>
      <c r="P189" s="76"/>
      <c r="Q189" s="77"/>
      <c r="R189" s="77"/>
      <c r="S189" s="76" t="s">
        <v>769</v>
      </c>
      <c r="T189" s="125"/>
      <c r="U189" s="125" t="s">
        <v>770</v>
      </c>
      <c r="V189" s="77"/>
      <c r="W189" s="980"/>
      <c r="X189" s="350"/>
      <c r="Y189" s="235"/>
      <c r="Z189" s="235"/>
      <c r="AA189" s="505" t="str">
        <f t="shared" si="41"/>
        <v/>
      </c>
      <c r="AB189" s="534">
        <f>IF(COUNTIF($C$1:C189,C189)=1,1,0)</f>
        <v>0</v>
      </c>
      <c r="AC189" s="535" t="str">
        <f t="shared" si="42"/>
        <v/>
      </c>
      <c r="AD189" s="529" t="s">
        <v>787</v>
      </c>
      <c r="AE189" s="286">
        <v>2016</v>
      </c>
      <c r="AF189" s="26"/>
      <c r="AG189" s="236"/>
      <c r="AH189" s="26"/>
      <c r="AI189" s="38"/>
      <c r="AJ189" s="26"/>
    </row>
    <row r="190" spans="1:38" ht="26.1" customHeight="1" thickBot="1" x14ac:dyDescent="0.25">
      <c r="B190" s="1000"/>
      <c r="C190" s="264" t="s">
        <v>717</v>
      </c>
      <c r="D190" s="223" t="s">
        <v>768</v>
      </c>
      <c r="E190" s="498" t="str">
        <f t="shared" si="43"/>
        <v xml:space="preserve">Sydney Asthma Quality of Life Questionnaire (AQLQ-S) </v>
      </c>
      <c r="F190" s="358" t="s">
        <v>20</v>
      </c>
      <c r="G190" s="358" t="s">
        <v>61</v>
      </c>
      <c r="H190" s="358" t="s">
        <v>12</v>
      </c>
      <c r="I190" s="224">
        <v>856</v>
      </c>
      <c r="J190" s="1019"/>
      <c r="K190" s="358" t="s">
        <v>31</v>
      </c>
      <c r="L190" s="358" t="s">
        <v>45</v>
      </c>
      <c r="M190" s="358"/>
      <c r="N190" s="79"/>
      <c r="O190" s="185" t="s">
        <v>59</v>
      </c>
      <c r="P190" s="79"/>
      <c r="Q190" s="185"/>
      <c r="R190" s="185"/>
      <c r="S190" s="79" t="s">
        <v>769</v>
      </c>
      <c r="T190" s="130"/>
      <c r="U190" s="130" t="s">
        <v>770</v>
      </c>
      <c r="V190" s="185"/>
      <c r="W190" s="930"/>
      <c r="X190" s="350"/>
      <c r="Y190" s="235"/>
      <c r="Z190" s="235"/>
      <c r="AA190" s="505" t="str">
        <f t="shared" si="41"/>
        <v/>
      </c>
      <c r="AB190" s="534">
        <f>IF(COUNTIF($C$1:C190,C190)=1,1,0)</f>
        <v>0</v>
      </c>
      <c r="AC190" s="535" t="str">
        <f t="shared" si="42"/>
        <v/>
      </c>
      <c r="AD190" s="529" t="s">
        <v>787</v>
      </c>
      <c r="AE190" s="286">
        <v>2016</v>
      </c>
      <c r="AF190" s="26"/>
      <c r="AG190" s="236"/>
      <c r="AH190" s="26"/>
      <c r="AI190" s="38"/>
      <c r="AJ190" s="26"/>
    </row>
    <row r="191" spans="1:38" ht="26.1" customHeight="1" thickBot="1" x14ac:dyDescent="0.25">
      <c r="B191" s="32" t="s">
        <v>376</v>
      </c>
      <c r="C191" s="94" t="s">
        <v>377</v>
      </c>
      <c r="D191" s="95" t="s">
        <v>121</v>
      </c>
      <c r="E191" s="357" t="str">
        <f t="shared" si="43"/>
        <v>Barthel index</v>
      </c>
      <c r="F191" s="29" t="s">
        <v>19</v>
      </c>
      <c r="G191" s="29" t="s">
        <v>122</v>
      </c>
      <c r="H191" s="29" t="s">
        <v>22</v>
      </c>
      <c r="I191" s="30">
        <v>793</v>
      </c>
      <c r="J191" s="9" t="str">
        <f t="shared" ref="J191:J198" si="44">CONCATENATE(IF(K191="","",CONCATENATE(K191,IF(COUNTA(K191:S191)=COUNTA(K191),"","; "))),IF(L191="","",CONCATENATE(L191,IF(COUNTA(K191:S191)=COUNTA(K191:L191),"","; "))),IF(M191="","",CONCATENATE(M191,IF(COUNTA(K191:S191)=COUNTA(K191:M191),"","; "))),IF(N191="","",CONCATENATE(N191,IF(COUNTA(K191:S191)=COUNTA(K191:N191),"","; "))),IF(O191="","",CONCATENATE(O191,IF(COUNTA(K191:S191)=COUNTA(K191:O191),"","; "))),IF(P191="","",CONCATENATE(P191,IF(COUNTA(K191:S191)=COUNTA(K191:P191),"","; "))),IF(Q191="","",CONCATENATE(Q191,IF(COUNTA(K191:S191)=COUNTA(K191:Q191),"","; "))),IF(S191="","",S191))</f>
        <v>OLS; CLAD; response mapping</v>
      </c>
      <c r="K191" s="95" t="s">
        <v>31</v>
      </c>
      <c r="L191" s="95"/>
      <c r="M191" s="95"/>
      <c r="N191" s="117"/>
      <c r="O191" s="118" t="s">
        <v>59</v>
      </c>
      <c r="P191" s="117"/>
      <c r="Q191" s="118" t="s">
        <v>46</v>
      </c>
      <c r="R191" s="118"/>
      <c r="S191" s="117"/>
      <c r="T191" s="118" t="s">
        <v>123</v>
      </c>
      <c r="U191" s="118"/>
      <c r="V191" s="118"/>
      <c r="W191" s="32"/>
      <c r="X191" s="117"/>
      <c r="Y191" s="12"/>
      <c r="Z191" s="12"/>
      <c r="AA191" s="505" t="str">
        <f t="shared" si="41"/>
        <v>2013</v>
      </c>
      <c r="AB191" s="534">
        <f>IF(COUNTIF($C$1:C191,C191)=1,1,0)</f>
        <v>1</v>
      </c>
      <c r="AC191" s="535">
        <f t="shared" si="42"/>
        <v>3</v>
      </c>
      <c r="AG191" s="5"/>
      <c r="AH191" s="8"/>
      <c r="AI191" s="43" t="s">
        <v>356</v>
      </c>
      <c r="AJ191" s="8"/>
    </row>
    <row r="192" spans="1:38" ht="52.5" customHeight="1" thickBot="1" x14ac:dyDescent="0.25">
      <c r="A192" s="564"/>
      <c r="B192" s="216" t="s">
        <v>1125</v>
      </c>
      <c r="C192" s="103" t="s">
        <v>1060</v>
      </c>
      <c r="D192" s="514" t="s">
        <v>1124</v>
      </c>
      <c r="E192" s="29" t="str">
        <f t="shared" si="43"/>
        <v>World Health Organization Quality of Life Brief (WHOQOL-BREF)</v>
      </c>
      <c r="F192" s="506" t="s">
        <v>80</v>
      </c>
      <c r="G192" s="506" t="s">
        <v>22</v>
      </c>
      <c r="H192" s="506" t="s">
        <v>22</v>
      </c>
      <c r="I192" s="30">
        <v>600</v>
      </c>
      <c r="J192" s="9" t="str">
        <f t="shared" si="44"/>
        <v>OLS</v>
      </c>
      <c r="K192" s="629" t="s">
        <v>31</v>
      </c>
      <c r="L192" s="627"/>
      <c r="M192" s="627"/>
      <c r="N192" s="624"/>
      <c r="O192" s="637"/>
      <c r="P192" s="624"/>
      <c r="Q192" s="637"/>
      <c r="R192" s="764"/>
      <c r="S192" s="624"/>
      <c r="T192" s="845"/>
      <c r="U192" s="845"/>
      <c r="V192" s="637"/>
      <c r="W192" s="32"/>
      <c r="X192" s="624"/>
      <c r="Y192" s="18"/>
      <c r="Z192" s="18"/>
      <c r="AA192" s="505"/>
      <c r="AB192" s="534"/>
      <c r="AC192" s="535"/>
      <c r="AD192" s="526" t="s">
        <v>1175</v>
      </c>
      <c r="AG192" s="5"/>
      <c r="AH192" s="8"/>
      <c r="AI192" s="43"/>
      <c r="AJ192" s="8"/>
    </row>
    <row r="193" spans="1:36" ht="51.95" customHeight="1" thickBot="1" x14ac:dyDescent="0.25">
      <c r="B193" s="68" t="s">
        <v>411</v>
      </c>
      <c r="C193" s="103" t="s">
        <v>402</v>
      </c>
      <c r="D193" s="95" t="s">
        <v>414</v>
      </c>
      <c r="E193" s="317" t="str">
        <f t="shared" si="43"/>
        <v>Incontinence-specific Quality of Life questionnaire (I-QOL)</v>
      </c>
      <c r="F193" s="29" t="s">
        <v>19</v>
      </c>
      <c r="G193" s="317" t="s">
        <v>412</v>
      </c>
      <c r="H193" s="317" t="s">
        <v>14</v>
      </c>
      <c r="I193" s="35">
        <v>2605</v>
      </c>
      <c r="J193" s="9" t="str">
        <f t="shared" si="44"/>
        <v>2-part</v>
      </c>
      <c r="K193" s="337"/>
      <c r="L193" s="337"/>
      <c r="M193" s="337"/>
      <c r="N193" s="351" t="s">
        <v>44</v>
      </c>
      <c r="O193" s="351"/>
      <c r="P193" s="334"/>
      <c r="Q193" s="351"/>
      <c r="R193" s="764"/>
      <c r="S193" s="334"/>
      <c r="T193" s="845"/>
      <c r="U193" s="845"/>
      <c r="V193" s="351" t="str">
        <f>W193</f>
        <v>Coefficients are given in the supplementary information available at http://ezproxy.ouls.ox.ac.uk:2070/science/article/pii/S1098301512042714#MMCvFirst</v>
      </c>
      <c r="W193" s="325" t="s">
        <v>413</v>
      </c>
      <c r="X193" s="334"/>
      <c r="Y193" s="18"/>
      <c r="Z193" s="18"/>
      <c r="AA193" s="505" t="str">
        <f t="shared" ref="AA193:AA199" si="45">IF(AB193=0,"",IF(AE193="",MID(C193,FIND(", ",C193)+2,4),AE193))</f>
        <v>2013</v>
      </c>
      <c r="AB193" s="534">
        <f>IF(COUNTIF($C$1:C193,C193)=1,1,0)</f>
        <v>1</v>
      </c>
      <c r="AC193" s="535">
        <f t="shared" ref="AC193:AC199" si="46">IF(AND(F193="EQ-5D",AB193=1),COUNTA(K193:S193),"")</f>
        <v>1</v>
      </c>
      <c r="AD193" s="146" t="s">
        <v>458</v>
      </c>
      <c r="AE193" s="280"/>
      <c r="AG193" s="5"/>
      <c r="AH193" s="8"/>
      <c r="AI193" s="43"/>
      <c r="AJ193" s="8"/>
    </row>
    <row r="194" spans="1:36" ht="39" customHeight="1" thickBot="1" x14ac:dyDescent="0.25">
      <c r="B194" s="227" t="s">
        <v>506</v>
      </c>
      <c r="C194" s="103" t="s">
        <v>472</v>
      </c>
      <c r="D194" s="364" t="s">
        <v>797</v>
      </c>
      <c r="E194" s="317" t="str">
        <f t="shared" si="43"/>
        <v>25-item National Eye Institute Visual Functioning Questionnaire (NEI-VFQ-25)</v>
      </c>
      <c r="F194" s="347" t="s">
        <v>19</v>
      </c>
      <c r="G194" s="347" t="s">
        <v>507</v>
      </c>
      <c r="H194" s="317" t="s">
        <v>16</v>
      </c>
      <c r="I194" s="154">
        <v>951</v>
      </c>
      <c r="J194" s="544" t="str">
        <f t="shared" si="44"/>
        <v>GEE; reverse 2-part GEE; CLAD; Tobit</v>
      </c>
      <c r="K194" s="337"/>
      <c r="L194" s="337"/>
      <c r="M194" s="296" t="s">
        <v>36</v>
      </c>
      <c r="N194" s="132" t="s">
        <v>508</v>
      </c>
      <c r="O194" s="132" t="s">
        <v>59</v>
      </c>
      <c r="P194" s="132" t="s">
        <v>88</v>
      </c>
      <c r="Q194" s="351"/>
      <c r="R194" s="764"/>
      <c r="S194" s="334"/>
      <c r="T194" s="845"/>
      <c r="U194" s="845"/>
      <c r="V194" s="351"/>
      <c r="W194" s="325"/>
      <c r="X194" s="132" t="s">
        <v>509</v>
      </c>
      <c r="Y194" s="60"/>
      <c r="Z194" s="60"/>
      <c r="AA194" s="505" t="str">
        <f t="shared" si="45"/>
        <v>2014</v>
      </c>
      <c r="AB194" s="534">
        <f>IF(COUNTIF($C$1:C194,C194)=1,1,0)</f>
        <v>1</v>
      </c>
      <c r="AC194" s="535">
        <f t="shared" si="46"/>
        <v>4</v>
      </c>
      <c r="AD194" s="147" t="s">
        <v>474</v>
      </c>
      <c r="AE194" s="279"/>
      <c r="AG194" s="57"/>
      <c r="AH194" s="55"/>
      <c r="AI194" s="58"/>
      <c r="AJ194" s="55"/>
    </row>
    <row r="195" spans="1:36" ht="75.95" customHeight="1" thickBot="1" x14ac:dyDescent="0.25">
      <c r="B195" s="32" t="s">
        <v>709</v>
      </c>
      <c r="C195" s="94" t="s">
        <v>582</v>
      </c>
      <c r="D195" s="95" t="s">
        <v>213</v>
      </c>
      <c r="E195" s="29" t="str">
        <f t="shared" si="43"/>
        <v>39-item Parkinson’s Disease Questionnaire (PDQ-39)</v>
      </c>
      <c r="F195" s="29" t="s">
        <v>19</v>
      </c>
      <c r="G195" s="29" t="s">
        <v>58</v>
      </c>
      <c r="H195" s="29" t="s">
        <v>5</v>
      </c>
      <c r="I195" s="30">
        <v>9123</v>
      </c>
      <c r="J195" s="9" t="str">
        <f t="shared" si="44"/>
        <v>OLS; 2 part beta regression; response mapping; finite mixture models, mixing either linear regression or beta regression</v>
      </c>
      <c r="K195" s="95" t="s">
        <v>31</v>
      </c>
      <c r="L195" s="95"/>
      <c r="M195" s="95"/>
      <c r="N195" s="131" t="s">
        <v>592</v>
      </c>
      <c r="O195" s="118"/>
      <c r="P195" s="117"/>
      <c r="Q195" s="118" t="s">
        <v>46</v>
      </c>
      <c r="R195" s="118"/>
      <c r="S195" s="118" t="s">
        <v>593</v>
      </c>
      <c r="T195" s="118"/>
      <c r="U195" s="118"/>
      <c r="V195" s="118"/>
      <c r="W195" s="166" t="s">
        <v>594</v>
      </c>
      <c r="X195" s="131" t="s">
        <v>591</v>
      </c>
      <c r="Y195" s="18"/>
      <c r="Z195" s="18"/>
      <c r="AA195" s="505" t="str">
        <f t="shared" si="45"/>
        <v>2015</v>
      </c>
      <c r="AB195" s="534">
        <f>IF(COUNTIF($C$1:C195,C195)=1,1,0)</f>
        <v>1</v>
      </c>
      <c r="AC195" s="535">
        <f t="shared" si="46"/>
        <v>4</v>
      </c>
      <c r="AD195" s="146" t="s">
        <v>595</v>
      </c>
      <c r="AE195" s="280"/>
      <c r="AG195" s="5"/>
      <c r="AH195" s="8"/>
      <c r="AI195" s="43"/>
      <c r="AJ195" s="8"/>
    </row>
    <row r="196" spans="1:36" ht="78" customHeight="1" thickBot="1" x14ac:dyDescent="0.25">
      <c r="B196" s="226" t="s">
        <v>765</v>
      </c>
      <c r="C196" s="104" t="s">
        <v>399</v>
      </c>
      <c r="D196" s="338" t="s">
        <v>417</v>
      </c>
      <c r="E196" s="322" t="str">
        <f t="shared" si="43"/>
        <v>8-item Parkinson’s Disease Questionnaire (PDQ-8)</v>
      </c>
      <c r="F196" s="322" t="s">
        <v>19</v>
      </c>
      <c r="G196" s="322" t="s">
        <v>58</v>
      </c>
      <c r="H196" s="322" t="s">
        <v>5</v>
      </c>
      <c r="I196" s="46">
        <v>9123</v>
      </c>
      <c r="J196" s="546" t="str">
        <f t="shared" si="44"/>
        <v>OLS; response mapping</v>
      </c>
      <c r="K196" s="338" t="s">
        <v>31</v>
      </c>
      <c r="L196" s="338"/>
      <c r="M196" s="338"/>
      <c r="N196" s="335"/>
      <c r="O196" s="128"/>
      <c r="P196" s="335"/>
      <c r="Q196" s="128" t="s">
        <v>46</v>
      </c>
      <c r="R196" s="128"/>
      <c r="S196" s="335"/>
      <c r="T196" s="128"/>
      <c r="U196" s="128"/>
      <c r="V196" s="128"/>
      <c r="W196" s="165"/>
      <c r="X196" s="335"/>
      <c r="Y196" s="18"/>
      <c r="Z196" s="18"/>
      <c r="AA196" s="505" t="str">
        <f t="shared" si="45"/>
        <v>2012</v>
      </c>
      <c r="AB196" s="534">
        <f>IF(COUNTIF($C$1:C196,C196)=1,1,0)</f>
        <v>1</v>
      </c>
      <c r="AC196" s="535">
        <f t="shared" si="46"/>
        <v>2</v>
      </c>
      <c r="AD196" s="146" t="s">
        <v>458</v>
      </c>
      <c r="AE196" s="280"/>
      <c r="AG196" s="5"/>
      <c r="AH196" s="8"/>
      <c r="AI196" s="43"/>
      <c r="AJ196" s="8"/>
    </row>
    <row r="197" spans="1:36" ht="78" customHeight="1" thickBot="1" x14ac:dyDescent="0.25">
      <c r="A197" s="564"/>
      <c r="B197" s="32" t="s">
        <v>558</v>
      </c>
      <c r="C197" s="94" t="s">
        <v>559</v>
      </c>
      <c r="D197" s="214" t="s">
        <v>651</v>
      </c>
      <c r="E197" s="29" t="str">
        <f t="shared" si="43"/>
        <v>EORTC QLQ-C30</v>
      </c>
      <c r="F197" s="29" t="s">
        <v>19</v>
      </c>
      <c r="G197" s="29" t="s">
        <v>560</v>
      </c>
      <c r="H197" s="29" t="s">
        <v>3</v>
      </c>
      <c r="I197" s="30">
        <v>3040</v>
      </c>
      <c r="J197" s="9" t="str">
        <f t="shared" si="44"/>
        <v>GLM; CLAD ; Tobit; quadratic mixed effects model, quantile fixed effects model, mixed effects beta binomial model</v>
      </c>
      <c r="K197" s="95"/>
      <c r="L197" s="95" t="s">
        <v>45</v>
      </c>
      <c r="M197" s="95"/>
      <c r="N197" s="96"/>
      <c r="O197" s="96" t="s">
        <v>557</v>
      </c>
      <c r="P197" s="150" t="s">
        <v>88</v>
      </c>
      <c r="Q197" s="138"/>
      <c r="R197" s="138"/>
      <c r="S197" s="222" t="s">
        <v>738</v>
      </c>
      <c r="T197" s="519"/>
      <c r="U197" s="519"/>
      <c r="V197" s="515" t="s">
        <v>1155</v>
      </c>
      <c r="W197" s="216" t="s">
        <v>1157</v>
      </c>
      <c r="X197" s="138"/>
      <c r="Y197" s="12"/>
      <c r="Z197" s="12"/>
      <c r="AA197" s="505" t="str">
        <f t="shared" si="45"/>
        <v>2014</v>
      </c>
      <c r="AB197" s="534">
        <f>IF(COUNTIF($C$1:C197,C197)=1,1,0)</f>
        <v>1</v>
      </c>
      <c r="AC197" s="535">
        <f t="shared" si="46"/>
        <v>4</v>
      </c>
      <c r="AD197" s="153" t="s">
        <v>545</v>
      </c>
      <c r="AE197" s="283"/>
      <c r="AG197" s="8"/>
      <c r="AH197" s="8"/>
      <c r="AI197" s="8"/>
      <c r="AJ197" s="8"/>
    </row>
    <row r="198" spans="1:36" ht="39" customHeight="1" thickBot="1" x14ac:dyDescent="0.25">
      <c r="A198" s="564"/>
      <c r="B198" s="943" t="s">
        <v>740</v>
      </c>
      <c r="C198" s="90" t="s">
        <v>660</v>
      </c>
      <c r="D198" s="218" t="s">
        <v>651</v>
      </c>
      <c r="E198" s="496" t="str">
        <f t="shared" si="43"/>
        <v>EORTC QLQ-C30</v>
      </c>
      <c r="F198" s="357" t="s">
        <v>19</v>
      </c>
      <c r="G198" s="929" t="s">
        <v>560</v>
      </c>
      <c r="H198" s="357" t="s">
        <v>3</v>
      </c>
      <c r="I198" s="33">
        <v>100</v>
      </c>
      <c r="J198" s="931" t="str">
        <f t="shared" si="44"/>
        <v>Linear random effects; limited dependent variable mixture model (LDVMM); beta binomial model</v>
      </c>
      <c r="K198" s="296" t="s">
        <v>739</v>
      </c>
      <c r="L198" s="927"/>
      <c r="M198" s="927"/>
      <c r="N198" s="959"/>
      <c r="O198" s="959"/>
      <c r="P198" s="963"/>
      <c r="Q198" s="961"/>
      <c r="R198" s="770"/>
      <c r="S198" s="343" t="s">
        <v>737</v>
      </c>
      <c r="T198" s="973"/>
      <c r="U198" s="973" t="s">
        <v>996</v>
      </c>
      <c r="V198" s="515" t="s">
        <v>1155</v>
      </c>
      <c r="W198" s="943" t="s">
        <v>1156</v>
      </c>
      <c r="X198" s="195"/>
      <c r="Y198" s="14"/>
      <c r="Z198" s="14"/>
      <c r="AA198" s="505" t="str">
        <f t="shared" si="45"/>
        <v>2016</v>
      </c>
      <c r="AB198" s="534">
        <f>IF(COUNTIF($C$1:C198,C198)=1,1,0)</f>
        <v>1</v>
      </c>
      <c r="AC198" s="535">
        <f t="shared" si="46"/>
        <v>2</v>
      </c>
      <c r="AD198" s="250" t="s">
        <v>639</v>
      </c>
      <c r="AE198" s="283"/>
      <c r="AG198" s="8"/>
      <c r="AH198" s="8"/>
      <c r="AI198" s="8"/>
      <c r="AJ198" s="8"/>
    </row>
    <row r="199" spans="1:36" ht="39" customHeight="1" thickBot="1" x14ac:dyDescent="0.25">
      <c r="B199" s="958"/>
      <c r="C199" s="90" t="s">
        <v>660</v>
      </c>
      <c r="D199" s="223" t="s">
        <v>651</v>
      </c>
      <c r="E199" s="493" t="str">
        <f t="shared" si="43"/>
        <v>EORTC QLQ-C30</v>
      </c>
      <c r="F199" s="322" t="s">
        <v>80</v>
      </c>
      <c r="G199" s="930"/>
      <c r="H199" s="318" t="str">
        <f>H198</f>
        <v>Cancer</v>
      </c>
      <c r="I199" s="267">
        <f>I198</f>
        <v>100</v>
      </c>
      <c r="J199" s="932"/>
      <c r="K199" s="339" t="s">
        <v>739</v>
      </c>
      <c r="L199" s="928"/>
      <c r="M199" s="928"/>
      <c r="N199" s="960"/>
      <c r="O199" s="960"/>
      <c r="P199" s="926"/>
      <c r="Q199" s="962"/>
      <c r="R199" s="771"/>
      <c r="S199" s="345" t="s">
        <v>737</v>
      </c>
      <c r="T199" s="974"/>
      <c r="U199" s="974"/>
      <c r="V199" s="194"/>
      <c r="W199" s="958"/>
      <c r="X199" s="194"/>
      <c r="Y199" s="20"/>
      <c r="Z199" s="20"/>
      <c r="AA199" s="505" t="str">
        <f t="shared" si="45"/>
        <v/>
      </c>
      <c r="AB199" s="534">
        <f>IF(COUNTIF($C$1:C199,C199)=1,1,0)</f>
        <v>0</v>
      </c>
      <c r="AC199" s="535" t="str">
        <f t="shared" si="46"/>
        <v/>
      </c>
      <c r="AD199" s="250" t="s">
        <v>639</v>
      </c>
      <c r="AE199" s="283"/>
      <c r="AG199" s="8"/>
      <c r="AH199" s="8"/>
      <c r="AI199" s="8"/>
      <c r="AJ199" s="8"/>
    </row>
    <row r="200" spans="1:36" ht="26.1" customHeight="1" thickBot="1" x14ac:dyDescent="0.25">
      <c r="A200" s="564"/>
      <c r="B200" s="939" t="s">
        <v>1237</v>
      </c>
      <c r="C200" s="90" t="s">
        <v>1090</v>
      </c>
      <c r="D200" s="774" t="s">
        <v>69</v>
      </c>
      <c r="E200" s="773" t="str">
        <f t="shared" si="43"/>
        <v>Headache Impact Test (HIT-6)</v>
      </c>
      <c r="F200" s="507" t="s">
        <v>80</v>
      </c>
      <c r="G200" s="773" t="s">
        <v>1239</v>
      </c>
      <c r="H200" s="47" t="s">
        <v>5</v>
      </c>
      <c r="I200" s="189">
        <v>349</v>
      </c>
      <c r="J200" s="157" t="str">
        <f>CONCATENATE(IF(K200="","",CONCATENATE(K200,IF(COUNTA(K200:S200)=COUNTA(K200),"","; "))),IF(L200="","",CONCATENATE(L200,IF(COUNTA(K200:S200)=COUNTA(K200:L200),"","; "))),IF(M200="","",CONCATENATE(M200,IF(COUNTA(K200:S200)=COUNTA(K200:M200),"","; "))),IF(N200="","",CONCATENATE(N200,IF(COUNTA(K200:S200)=COUNTA(K200:N200),"","; "))),IF(O200="","",CONCATENATE(O200,IF(COUNTA(K200:S200)=COUNTA(K200:O200),"","; "))),IF(P200="","",CONCATENATE(P200,IF(COUNTA(K200:S200)=COUNTA(K200:P200),"","; "))),IF(Q200="","",CONCATENATE(Q200,IF(COUNTA(K200:S200)=COUNTA(K200:Q200),"","; "))),IF(S200="","",S200))</f>
        <v>OLS; CLAD</v>
      </c>
      <c r="K200" s="255" t="s">
        <v>31</v>
      </c>
      <c r="L200" s="111"/>
      <c r="M200" s="111"/>
      <c r="N200" s="110"/>
      <c r="O200" s="774" t="s">
        <v>59</v>
      </c>
      <c r="P200" s="749"/>
      <c r="Q200" s="775"/>
      <c r="R200" s="775"/>
      <c r="S200" s="749"/>
      <c r="T200" s="135"/>
      <c r="U200" s="135"/>
      <c r="V200" s="775"/>
      <c r="W200" s="766"/>
      <c r="X200" s="775"/>
      <c r="Y200" s="72"/>
      <c r="Z200" s="72"/>
      <c r="AA200" s="505"/>
      <c r="AB200" s="534"/>
      <c r="AC200" s="535"/>
      <c r="AD200" s="526" t="s">
        <v>1236</v>
      </c>
      <c r="AE200" s="283"/>
      <c r="AG200" s="8"/>
      <c r="AH200" s="8"/>
      <c r="AI200" s="8"/>
      <c r="AJ200" s="8"/>
    </row>
    <row r="201" spans="1:36" ht="26.1" customHeight="1" thickBot="1" x14ac:dyDescent="0.25">
      <c r="A201" s="564"/>
      <c r="B201" s="940"/>
      <c r="C201" s="90" t="s">
        <v>1090</v>
      </c>
      <c r="D201" s="774" t="s">
        <v>69</v>
      </c>
      <c r="E201" s="767" t="str">
        <f t="shared" si="43"/>
        <v>Headache Impact Test (HIT-6)</v>
      </c>
      <c r="F201" s="767" t="s">
        <v>20</v>
      </c>
      <c r="G201" s="767" t="s">
        <v>1239</v>
      </c>
      <c r="H201" s="767" t="s">
        <v>5</v>
      </c>
      <c r="I201" s="34">
        <v>349</v>
      </c>
      <c r="J201" s="763" t="str">
        <f>CONCATENATE(IF(K201="","",CONCATENATE(K201,IF(COUNTA(K201:S201)=COUNTA(K201),"","; "))),IF(L201="","",CONCATENATE(L201,IF(COUNTA(K201:S201)=COUNTA(K201:L201),"","; "))),IF(M201="","",CONCATENATE(M201,IF(COUNTA(K201:S201)=COUNTA(K201:M201),"","; "))),IF(N201="","",CONCATENATE(N201,IF(COUNTA(K201:S201)=COUNTA(K201:N201),"","; "))),IF(O201="","",CONCATENATE(O201,IF(COUNTA(K201:S201)=COUNTA(K201:O201),"","; "))),IF(P201="","",CONCATENATE(P201,IF(COUNTA(K201:S201)=COUNTA(K201:P201),"","; "))),IF(Q201="","",CONCATENATE(Q201,IF(COUNTA(K201:S201)=COUNTA(K201:Q201),"","; "))),IF(S201="","",S201))</f>
        <v>OLS; CLAD</v>
      </c>
      <c r="K201" s="255" t="s">
        <v>31</v>
      </c>
      <c r="L201" s="111"/>
      <c r="M201" s="111"/>
      <c r="N201" s="110"/>
      <c r="O201" s="774" t="s">
        <v>59</v>
      </c>
      <c r="P201" s="753"/>
      <c r="Q201" s="754"/>
      <c r="R201" s="754"/>
      <c r="S201" s="753"/>
      <c r="T201" s="518"/>
      <c r="U201" s="518"/>
      <c r="V201" s="754"/>
      <c r="W201" s="762"/>
      <c r="X201" s="754"/>
      <c r="Y201" s="15"/>
      <c r="Z201" s="15"/>
      <c r="AA201" s="15"/>
      <c r="AB201" s="776"/>
      <c r="AC201" s="777"/>
      <c r="AD201" s="526" t="s">
        <v>1236</v>
      </c>
      <c r="AE201" s="283"/>
      <c r="AG201" s="8"/>
      <c r="AH201" s="8"/>
      <c r="AI201" s="8"/>
      <c r="AJ201" s="8"/>
    </row>
    <row r="202" spans="1:36" ht="26.1" customHeight="1" thickBot="1" x14ac:dyDescent="0.25">
      <c r="A202" s="564"/>
      <c r="B202" s="940"/>
      <c r="C202" s="90" t="s">
        <v>1090</v>
      </c>
      <c r="D202" s="752" t="s">
        <v>1238</v>
      </c>
      <c r="E202" s="767" t="str">
        <f t="shared" si="43"/>
        <v xml:space="preserve">Chronic Headache Questionnaire (CH-QLQ) </v>
      </c>
      <c r="F202" s="773" t="s">
        <v>80</v>
      </c>
      <c r="G202" s="767" t="s">
        <v>1239</v>
      </c>
      <c r="H202" s="767" t="s">
        <v>5</v>
      </c>
      <c r="I202" s="34">
        <v>349</v>
      </c>
      <c r="J202" s="763" t="str">
        <f>CONCATENATE(IF(K202="","",CONCATENATE(K202,IF(COUNTA(K202:S202)=COUNTA(K202),"","; "))),IF(L202="","",CONCATENATE(L202,IF(COUNTA(K202:S202)=COUNTA(K202:L202),"","; "))),IF(M202="","",CONCATENATE(M202,IF(COUNTA(K202:S202)=COUNTA(K202:M202),"","; "))),IF(N202="","",CONCATENATE(N202,IF(COUNTA(K202:S202)=COUNTA(K202:N202),"","; "))),IF(O202="","",CONCATENATE(O202,IF(COUNTA(K202:S202)=COUNTA(K202:O202),"","; "))),IF(P202="","",CONCATENATE(P202,IF(COUNTA(K202:S202)=COUNTA(K202:P202),"","; "))),IF(Q202="","",CONCATENATE(Q202,IF(COUNTA(K202:S202)=COUNTA(K202:Q202),"","; "))),IF(S202="","",S202))</f>
        <v>OLS; CLAD</v>
      </c>
      <c r="K202" s="255" t="s">
        <v>31</v>
      </c>
      <c r="L202" s="111"/>
      <c r="M202" s="111"/>
      <c r="N202" s="110"/>
      <c r="O202" s="774" t="s">
        <v>59</v>
      </c>
      <c r="P202" s="753"/>
      <c r="Q202" s="754"/>
      <c r="R202" s="754"/>
      <c r="S202" s="753"/>
      <c r="T202" s="518"/>
      <c r="U202" s="518"/>
      <c r="V202" s="754"/>
      <c r="W202" s="762"/>
      <c r="X202" s="754"/>
      <c r="Y202" s="15"/>
      <c r="Z202" s="15"/>
      <c r="AA202" s="15"/>
      <c r="AB202" s="776"/>
      <c r="AC202" s="777"/>
      <c r="AD202" s="526" t="s">
        <v>1236</v>
      </c>
      <c r="AE202" s="283"/>
      <c r="AG202" s="8"/>
      <c r="AH202" s="8"/>
      <c r="AI202" s="8"/>
      <c r="AJ202" s="8"/>
    </row>
    <row r="203" spans="1:36" ht="26.1" customHeight="1" thickBot="1" x14ac:dyDescent="0.25">
      <c r="A203" s="564"/>
      <c r="B203" s="958"/>
      <c r="C203" s="90" t="s">
        <v>1090</v>
      </c>
      <c r="D203" s="752" t="s">
        <v>1238</v>
      </c>
      <c r="E203" s="756" t="str">
        <f t="shared" si="43"/>
        <v xml:space="preserve">Chronic Headache Questionnaire (CH-QLQ) </v>
      </c>
      <c r="F203" s="767" t="s">
        <v>20</v>
      </c>
      <c r="G203" s="756" t="s">
        <v>1239</v>
      </c>
      <c r="H203" s="756" t="s">
        <v>5</v>
      </c>
      <c r="I203" s="46">
        <v>349</v>
      </c>
      <c r="J203" s="757" t="str">
        <f>CONCATENATE(IF(K203="","",CONCATENATE(K203,IF(COUNTA(K203:S203)=COUNTA(K203),"","; "))),IF(L203="","",CONCATENATE(L203,IF(COUNTA(K203:S203)=COUNTA(K203:L203),"","; "))),IF(M203="","",CONCATENATE(M203,IF(COUNTA(K203:S203)=COUNTA(K203:M203),"","; "))),IF(N203="","",CONCATENATE(N203,IF(COUNTA(K203:S203)=COUNTA(K203:N203),"","; "))),IF(O203="","",CONCATENATE(O203,IF(COUNTA(K203:S203)=COUNTA(K203:O203),"","; "))),IF(P203="","",CONCATENATE(P203,IF(COUNTA(K203:S203)=COUNTA(K203:P203),"","; "))),IF(Q203="","",CONCATENATE(Q203,IF(COUNTA(K203:S203)=COUNTA(K203:Q203),"","; "))),IF(S203="","",S203))</f>
        <v>OLS; CLAD</v>
      </c>
      <c r="K203" s="255" t="s">
        <v>31</v>
      </c>
      <c r="L203" s="111"/>
      <c r="M203" s="111"/>
      <c r="N203" s="110"/>
      <c r="O203" s="774" t="s">
        <v>59</v>
      </c>
      <c r="P203" s="772"/>
      <c r="Q203" s="194"/>
      <c r="R203" s="194"/>
      <c r="S203" s="772"/>
      <c r="T203" s="839"/>
      <c r="U203" s="839"/>
      <c r="V203" s="194"/>
      <c r="W203" s="755"/>
      <c r="X203" s="194"/>
      <c r="Y203" s="20"/>
      <c r="Z203" s="20"/>
      <c r="AA203" s="72"/>
      <c r="AB203" s="665"/>
      <c r="AC203" s="666"/>
      <c r="AD203" s="526" t="s">
        <v>1236</v>
      </c>
      <c r="AE203" s="283"/>
      <c r="AG203" s="8"/>
      <c r="AH203" s="8"/>
      <c r="AI203" s="8"/>
      <c r="AJ203" s="8"/>
    </row>
    <row r="204" spans="1:36" ht="65.099999999999994" customHeight="1" thickBot="1" x14ac:dyDescent="0.25">
      <c r="B204" s="943" t="s">
        <v>736</v>
      </c>
      <c r="C204" s="221" t="s">
        <v>735</v>
      </c>
      <c r="D204" s="91" t="s">
        <v>569</v>
      </c>
      <c r="E204" s="357" t="str">
        <f t="shared" si="43"/>
        <v xml:space="preserve">Roland Morris Questionnaire (RMQ) </v>
      </c>
      <c r="F204" s="357" t="s">
        <v>19</v>
      </c>
      <c r="G204" s="357" t="s">
        <v>570</v>
      </c>
      <c r="H204" s="357" t="s">
        <v>9</v>
      </c>
      <c r="I204" s="33">
        <v>2193</v>
      </c>
      <c r="J204" s="931" t="str">
        <f>CONCATENATE(IF(K204="","",CONCATENATE(K204,IF(COUNTA(K204:S204)=COUNTA(K204),"","; "))),IF(L204="","",CONCATENATE(L204,IF(COUNTA(K204:S204)=COUNTA(K204:L204),"","; "))),IF(M204="","",CONCATENATE(M204,IF(COUNTA(K204:S204)=COUNTA(K204:M204),"","; "))),IF(N204="","",CONCATENATE(N204,IF(COUNTA(K204:S204)=COUNTA(K204:N204),"","; "))),IF(O204="","",CONCATENATE(O204,IF(COUNTA(K204:S204)=COUNTA(K204:O204),"","; "))),IF(P204="","",CONCATENATE(P204,IF(COUNTA(K204:S204)=COUNTA(K204:P204),"","; "))),IF(Q204="","",CONCATENATE(Q204,IF(COUNTA(K204:S204)=COUNTA(K204:Q204),"","; "))),IF(S204="","",S204))</f>
        <v>OLS; GLM; CLAD; Tobit; response mapping; generalized additive model, beta regression model, finite mixture model, fractional logit and (for EQ-5D only) models of change from baseline</v>
      </c>
      <c r="K204" s="91" t="s">
        <v>31</v>
      </c>
      <c r="L204" s="91" t="s">
        <v>45</v>
      </c>
      <c r="M204" s="91"/>
      <c r="N204" s="122"/>
      <c r="O204" s="109" t="s">
        <v>59</v>
      </c>
      <c r="P204" s="137" t="s">
        <v>88</v>
      </c>
      <c r="Q204" s="115" t="s">
        <v>46</v>
      </c>
      <c r="R204" s="517"/>
      <c r="S204" s="218" t="s">
        <v>764</v>
      </c>
      <c r="T204" s="517"/>
      <c r="U204" s="522" t="s">
        <v>731</v>
      </c>
      <c r="V204" s="964" t="s">
        <v>730</v>
      </c>
      <c r="W204" s="969"/>
      <c r="X204" s="115"/>
      <c r="Y204" s="14"/>
      <c r="Z204" s="14"/>
      <c r="AA204" s="505" t="str">
        <f>IF(AB204=0,"",IF(AE204="",MID(C204,FIND(", ",C204)+2,4),AE204))</f>
        <v>2014</v>
      </c>
      <c r="AB204" s="534">
        <f>IF(COUNTIF($C$1:C204,C204)=1,1,0)</f>
        <v>1</v>
      </c>
      <c r="AC204" s="535">
        <f>IF(AND(F204="EQ-5D",AB204=1),COUNTA(K204:S204),"")</f>
        <v>6</v>
      </c>
      <c r="AD204" s="153" t="s">
        <v>545</v>
      </c>
      <c r="AE204" s="283"/>
      <c r="AG204" s="8"/>
      <c r="AH204" s="8"/>
      <c r="AI204" s="8"/>
      <c r="AJ204" s="8"/>
    </row>
    <row r="205" spans="1:36" ht="65.099999999999994" customHeight="1" thickBot="1" x14ac:dyDescent="0.25">
      <c r="B205" s="979"/>
      <c r="C205" s="245" t="s">
        <v>735</v>
      </c>
      <c r="D205" s="339" t="s">
        <v>569</v>
      </c>
      <c r="E205" s="318" t="str">
        <f t="shared" si="43"/>
        <v xml:space="preserve">Roland Morris Questionnaire (RMQ) </v>
      </c>
      <c r="F205" s="318" t="s">
        <v>20</v>
      </c>
      <c r="G205" s="318" t="s">
        <v>570</v>
      </c>
      <c r="H205" s="318" t="s">
        <v>9</v>
      </c>
      <c r="I205" s="267">
        <v>2144</v>
      </c>
      <c r="J205" s="932"/>
      <c r="K205" s="339" t="s">
        <v>31</v>
      </c>
      <c r="L205" s="339" t="s">
        <v>45</v>
      </c>
      <c r="M205" s="339"/>
      <c r="N205" s="362"/>
      <c r="O205" s="362" t="s">
        <v>59</v>
      </c>
      <c r="P205" s="345" t="s">
        <v>88</v>
      </c>
      <c r="Q205" s="363" t="s">
        <v>46</v>
      </c>
      <c r="R205" s="194"/>
      <c r="S205" s="218" t="s">
        <v>729</v>
      </c>
      <c r="T205" s="853"/>
      <c r="U205" s="522" t="s">
        <v>731</v>
      </c>
      <c r="V205" s="965"/>
      <c r="W205" s="970"/>
      <c r="X205" s="336"/>
      <c r="Y205" s="13"/>
      <c r="Z205" s="13"/>
      <c r="AA205" s="505" t="str">
        <f>IF(AB205=0,"",IF(AE205="",MID(C205,FIND(", ",C205)+2,4),AE205))</f>
        <v/>
      </c>
      <c r="AB205" s="534">
        <f>IF(COUNTIF($C$1:C205,C205)=1,1,0)</f>
        <v>0</v>
      </c>
      <c r="AC205" s="535" t="str">
        <f>IF(AND(F205="EQ-5D",AB205=1),COUNTA(K205:S205),"")</f>
        <v/>
      </c>
      <c r="AD205" s="153" t="s">
        <v>545</v>
      </c>
      <c r="AE205" s="283"/>
      <c r="AG205" s="8"/>
      <c r="AH205" s="8"/>
      <c r="AI205" s="8"/>
      <c r="AJ205" s="8"/>
    </row>
    <row r="206" spans="1:36" ht="39" customHeight="1" thickBot="1" x14ac:dyDescent="0.25">
      <c r="B206" s="32" t="s">
        <v>685</v>
      </c>
      <c r="C206" s="94" t="s">
        <v>686</v>
      </c>
      <c r="D206" s="95" t="s">
        <v>496</v>
      </c>
      <c r="E206" s="29" t="str">
        <f t="shared" si="43"/>
        <v>Pediatric Quality of Life Inventory (PedsQL) General Core Scales (GCS)</v>
      </c>
      <c r="F206" s="59" t="s">
        <v>19</v>
      </c>
      <c r="G206" s="29" t="s">
        <v>499</v>
      </c>
      <c r="H206" s="59" t="s">
        <v>22</v>
      </c>
      <c r="I206" s="80">
        <v>559</v>
      </c>
      <c r="J206" s="9" t="str">
        <f t="shared" ref="J206:J218" si="47">CONCATENATE(IF(K206="","",CONCATENATE(K206,IF(COUNTA(K206:S206)=COUNTA(K206),"","; "))),IF(L206="","",CONCATENATE(L206,IF(COUNTA(K206:S206)=COUNTA(K206:L206),"","; "))),IF(M206="","",CONCATENATE(M206,IF(COUNTA(K206:S206)=COUNTA(K206:M206),"","; "))),IF(N206="","",CONCATENATE(N206,IF(COUNTA(K206:S206)=COUNTA(K206:N206),"","; "))),IF(O206="","",CONCATENATE(O206,IF(COUNTA(K206:S206)=COUNTA(K206:O206),"","; "))),IF(P206="","",CONCATENATE(P206,IF(COUNTA(K206:S206)=COUNTA(K206:P206),"","; "))),IF(Q206="","",CONCATENATE(Q206,IF(COUNTA(K206:S206)=COUNTA(K206:Q206),"","; "))),IF(S206="","",S206))</f>
        <v>OLS; GLM; 2-part; CLAD; Tobit; response mapping</v>
      </c>
      <c r="K206" s="296" t="s">
        <v>31</v>
      </c>
      <c r="L206" s="296" t="s">
        <v>45</v>
      </c>
      <c r="M206" s="337"/>
      <c r="N206" s="132" t="s">
        <v>44</v>
      </c>
      <c r="O206" s="132" t="s">
        <v>59</v>
      </c>
      <c r="P206" s="132" t="s">
        <v>88</v>
      </c>
      <c r="Q206" s="132" t="s">
        <v>46</v>
      </c>
      <c r="R206" s="132"/>
      <c r="S206" s="351"/>
      <c r="T206" s="845"/>
      <c r="U206" s="845"/>
      <c r="V206" s="351"/>
      <c r="W206" s="29"/>
      <c r="X206" s="334"/>
      <c r="Y206" s="60"/>
      <c r="Z206" s="60"/>
      <c r="AA206" s="505" t="str">
        <f>IF(AB206=0,"",IF(AE206="",MID(C206,FIND(", ",C206)+2,4),AE206))</f>
        <v>2014</v>
      </c>
      <c r="AB206" s="534">
        <f>IF(COUNTIF($C$1:C206,C206)=1,1,0)</f>
        <v>1</v>
      </c>
      <c r="AC206" s="535">
        <f>IF(AND(F206="EQ-5D",AB206=1),COUNTA(K206:S206),"")</f>
        <v>6</v>
      </c>
      <c r="AD206" s="147" t="s">
        <v>474</v>
      </c>
      <c r="AE206" s="279"/>
      <c r="AG206" s="57"/>
      <c r="AH206" s="55"/>
      <c r="AI206" s="58"/>
      <c r="AJ206" s="55"/>
    </row>
    <row r="207" spans="1:36" ht="114.95" customHeight="1" thickBot="1" x14ac:dyDescent="0.25">
      <c r="A207" s="564"/>
      <c r="B207" s="216" t="s">
        <v>1234</v>
      </c>
      <c r="C207" s="94" t="s">
        <v>1089</v>
      </c>
      <c r="D207" s="95" t="s">
        <v>1235</v>
      </c>
      <c r="E207" s="29" t="s">
        <v>1235</v>
      </c>
      <c r="F207" s="59" t="s">
        <v>19</v>
      </c>
      <c r="G207" s="506" t="s">
        <v>106</v>
      </c>
      <c r="H207" s="59" t="s">
        <v>3</v>
      </c>
      <c r="I207" s="80">
        <v>565</v>
      </c>
      <c r="J207" s="9" t="str">
        <f t="shared" si="47"/>
        <v>OLS; 2-part; Tobit</v>
      </c>
      <c r="K207" s="105" t="s">
        <v>31</v>
      </c>
      <c r="L207" s="105"/>
      <c r="M207" s="95"/>
      <c r="N207" s="131" t="s">
        <v>44</v>
      </c>
      <c r="O207" s="131"/>
      <c r="P207" s="131" t="s">
        <v>88</v>
      </c>
      <c r="Q207" s="131"/>
      <c r="R207" s="131"/>
      <c r="S207" s="118"/>
      <c r="T207" s="118"/>
      <c r="U207" s="118"/>
      <c r="V207" s="118"/>
      <c r="W207" s="29"/>
      <c r="X207" s="758"/>
      <c r="Y207" s="60"/>
      <c r="Z207" s="60"/>
      <c r="AA207" s="505"/>
      <c r="AB207" s="534"/>
      <c r="AC207" s="535"/>
      <c r="AD207" s="526" t="s">
        <v>1236</v>
      </c>
      <c r="AE207" s="279"/>
      <c r="AG207" s="57"/>
      <c r="AH207" s="55"/>
      <c r="AI207" s="58"/>
      <c r="AJ207" s="55"/>
    </row>
    <row r="208" spans="1:36" ht="90.95" customHeight="1" thickBot="1" x14ac:dyDescent="0.25">
      <c r="B208" s="173" t="s">
        <v>598</v>
      </c>
      <c r="C208" s="103" t="s">
        <v>599</v>
      </c>
      <c r="D208" s="707" t="s">
        <v>1177</v>
      </c>
      <c r="E208" s="317" t="str">
        <f t="shared" ref="E208:E221" si="48">D208</f>
        <v>EORTC QLQ-C30 and QLQ-MY20 myeloma module</v>
      </c>
      <c r="F208" s="317" t="s">
        <v>19</v>
      </c>
      <c r="G208" s="347" t="s">
        <v>475</v>
      </c>
      <c r="H208" s="347" t="s">
        <v>3</v>
      </c>
      <c r="I208" s="154">
        <v>2003</v>
      </c>
      <c r="J208" s="544" t="str">
        <f t="shared" si="47"/>
        <v>OLS; 2-part; Tobit; OLS models where variance is a function of age and gender.</v>
      </c>
      <c r="K208" s="296" t="s">
        <v>31</v>
      </c>
      <c r="L208" s="337"/>
      <c r="M208" s="337"/>
      <c r="N208" s="132" t="s">
        <v>44</v>
      </c>
      <c r="O208" s="351"/>
      <c r="P208" s="132" t="s">
        <v>88</v>
      </c>
      <c r="Q208" s="351"/>
      <c r="R208" s="764"/>
      <c r="S208" s="132" t="s">
        <v>1056</v>
      </c>
      <c r="T208" s="845"/>
      <c r="U208" s="845"/>
      <c r="V208" s="351" t="s">
        <v>597</v>
      </c>
      <c r="W208" s="621" t="s">
        <v>1057</v>
      </c>
      <c r="X208" s="117"/>
      <c r="Y208" s="60"/>
      <c r="Z208" s="60"/>
      <c r="AA208" s="505" t="str">
        <f t="shared" ref="AA208:AA217" si="49">IF(AB208=0,"",IF(AE208="",MID(C208,FIND(", ",C208)+2,4),AE208))</f>
        <v>2015</v>
      </c>
      <c r="AB208" s="534">
        <f>IF(COUNTIF($C$1:C208,C208)=1,1,0)</f>
        <v>1</v>
      </c>
      <c r="AC208" s="535">
        <f t="shared" ref="AC208:AC217" si="50">IF(AND(F208="EQ-5D",AB208=1),COUNTA(K208:S208),"")</f>
        <v>4</v>
      </c>
      <c r="AD208" s="146" t="s">
        <v>633</v>
      </c>
      <c r="AE208" s="280"/>
      <c r="AG208" s="57"/>
      <c r="AH208" s="55"/>
      <c r="AI208" s="58"/>
      <c r="AJ208" s="55"/>
    </row>
    <row r="209" spans="1:36" ht="39" customHeight="1" thickBot="1" x14ac:dyDescent="0.25">
      <c r="B209" s="939" t="s">
        <v>654</v>
      </c>
      <c r="C209" s="90" t="s">
        <v>653</v>
      </c>
      <c r="D209" s="91" t="s">
        <v>53</v>
      </c>
      <c r="E209" s="357" t="str">
        <f t="shared" si="48"/>
        <v>Health Assessment Questionnaire Disability Index (HAQ-DI)</v>
      </c>
      <c r="F209" s="347" t="s">
        <v>19</v>
      </c>
      <c r="G209" s="331" t="s">
        <v>27</v>
      </c>
      <c r="H209" s="331" t="s">
        <v>9</v>
      </c>
      <c r="I209" s="62">
        <v>2846</v>
      </c>
      <c r="J209" s="550" t="str">
        <f t="shared" si="47"/>
        <v>OLS; 2-part; Tobit</v>
      </c>
      <c r="K209" s="107" t="s">
        <v>31</v>
      </c>
      <c r="L209" s="91"/>
      <c r="M209" s="91"/>
      <c r="N209" s="119" t="s">
        <v>44</v>
      </c>
      <c r="O209" s="122"/>
      <c r="P209" s="119" t="s">
        <v>88</v>
      </c>
      <c r="Q209" s="122"/>
      <c r="R209" s="122"/>
      <c r="S209" s="119"/>
      <c r="T209" s="122"/>
      <c r="U209" s="122"/>
      <c r="V209" s="122"/>
      <c r="W209" s="328"/>
      <c r="X209" s="334"/>
      <c r="Y209" s="60"/>
      <c r="Z209" s="60"/>
      <c r="AA209" s="505" t="str">
        <f t="shared" si="49"/>
        <v>2016</v>
      </c>
      <c r="AB209" s="534">
        <f>IF(COUNTIF($C$1:C209,C209)=1,1,0)</f>
        <v>1</v>
      </c>
      <c r="AC209" s="535">
        <f t="shared" si="50"/>
        <v>3</v>
      </c>
      <c r="AD209" s="147" t="s">
        <v>639</v>
      </c>
      <c r="AE209" s="279"/>
      <c r="AG209" s="57"/>
      <c r="AH209" s="55"/>
      <c r="AI209" s="58"/>
      <c r="AJ209" s="55"/>
    </row>
    <row r="210" spans="1:36" ht="51.95" customHeight="1" thickBot="1" x14ac:dyDescent="0.25">
      <c r="B210" s="940"/>
      <c r="C210" s="90" t="s">
        <v>653</v>
      </c>
      <c r="D210" s="93" t="s">
        <v>655</v>
      </c>
      <c r="E210" s="355" t="str">
        <f t="shared" si="48"/>
        <v>Health Assessment Questionnaire Disability Index (HAQ-DI) and Disease Activity Score (DAS28)</v>
      </c>
      <c r="F210" s="332" t="s">
        <v>19</v>
      </c>
      <c r="G210" s="332" t="s">
        <v>27</v>
      </c>
      <c r="H210" s="332" t="s">
        <v>9</v>
      </c>
      <c r="I210" s="63">
        <v>2846</v>
      </c>
      <c r="J210" s="551" t="str">
        <f t="shared" si="47"/>
        <v>OLS; 2-part; Tobit</v>
      </c>
      <c r="K210" s="107" t="s">
        <v>31</v>
      </c>
      <c r="L210" s="91"/>
      <c r="M210" s="91"/>
      <c r="N210" s="119" t="s">
        <v>44</v>
      </c>
      <c r="O210" s="122"/>
      <c r="P210" s="119" t="s">
        <v>88</v>
      </c>
      <c r="Q210" s="125"/>
      <c r="R210" s="125"/>
      <c r="S210" s="120"/>
      <c r="T210" s="125"/>
      <c r="U210" s="125"/>
      <c r="V210" s="125"/>
      <c r="W210" s="329"/>
      <c r="X210" s="334"/>
      <c r="Y210" s="60"/>
      <c r="Z210" s="60"/>
      <c r="AA210" s="505" t="str">
        <f t="shared" si="49"/>
        <v/>
      </c>
      <c r="AB210" s="534">
        <f>IF(COUNTIF($C$1:C210,C210)=1,1,0)</f>
        <v>0</v>
      </c>
      <c r="AC210" s="535" t="str">
        <f t="shared" si="50"/>
        <v/>
      </c>
      <c r="AD210" s="147" t="s">
        <v>639</v>
      </c>
      <c r="AE210" s="279"/>
      <c r="AG210" s="57"/>
      <c r="AH210" s="55"/>
      <c r="AI210" s="58"/>
      <c r="AJ210" s="55"/>
    </row>
    <row r="211" spans="1:36" ht="51.95" customHeight="1" thickBot="1" x14ac:dyDescent="0.25">
      <c r="B211" s="940"/>
      <c r="C211" s="103" t="s">
        <v>653</v>
      </c>
      <c r="D211" s="337" t="s">
        <v>656</v>
      </c>
      <c r="E211" s="211" t="str">
        <f t="shared" si="48"/>
        <v>Health Assessment Questionnaire Disability Index (HAQ-DI) and visual analogue scale (VAS)</v>
      </c>
      <c r="F211" s="323" t="s">
        <v>19</v>
      </c>
      <c r="G211" s="182" t="s">
        <v>27</v>
      </c>
      <c r="H211" s="182" t="s">
        <v>9</v>
      </c>
      <c r="I211" s="63">
        <v>2846</v>
      </c>
      <c r="J211" s="551" t="str">
        <f t="shared" si="47"/>
        <v>OLS; 2-part; Tobit</v>
      </c>
      <c r="K211" s="107" t="s">
        <v>31</v>
      </c>
      <c r="L211" s="91"/>
      <c r="M211" s="91"/>
      <c r="N211" s="119" t="s">
        <v>44</v>
      </c>
      <c r="O211" s="122"/>
      <c r="P211" s="119" t="s">
        <v>88</v>
      </c>
      <c r="Q211" s="125"/>
      <c r="R211" s="125"/>
      <c r="S211" s="120"/>
      <c r="T211" s="125"/>
      <c r="U211" s="125"/>
      <c r="V211" s="125"/>
      <c r="W211" s="329"/>
      <c r="X211" s="334"/>
      <c r="Y211" s="60"/>
      <c r="Z211" s="60"/>
      <c r="AA211" s="505" t="str">
        <f t="shared" si="49"/>
        <v/>
      </c>
      <c r="AB211" s="534">
        <f>IF(COUNTIF($C$1:C211,C211)=1,1,0)</f>
        <v>0</v>
      </c>
      <c r="AC211" s="535" t="str">
        <f t="shared" si="50"/>
        <v/>
      </c>
      <c r="AD211" s="147" t="s">
        <v>639</v>
      </c>
      <c r="AE211" s="279"/>
      <c r="AG211" s="57"/>
      <c r="AH211" s="55"/>
      <c r="AI211" s="58"/>
      <c r="AJ211" s="55"/>
    </row>
    <row r="212" spans="1:36" ht="65.099999999999994" customHeight="1" thickBot="1" x14ac:dyDescent="0.25">
      <c r="B212" s="958"/>
      <c r="C212" s="183" t="s">
        <v>653</v>
      </c>
      <c r="D212" s="102" t="s">
        <v>657</v>
      </c>
      <c r="E212" s="358" t="str">
        <f t="shared" si="48"/>
        <v>Health Assessment Questionnaire Disability Index (HAQ-DI) and Disease Activity Score (DAS28) and visual analogue scale (VAS)</v>
      </c>
      <c r="F212" s="333" t="s">
        <v>19</v>
      </c>
      <c r="G212" s="333" t="s">
        <v>27</v>
      </c>
      <c r="H212" s="333" t="s">
        <v>9</v>
      </c>
      <c r="I212" s="64">
        <v>2846</v>
      </c>
      <c r="J212" s="552" t="str">
        <f t="shared" si="47"/>
        <v>OLS; 2-part; Tobit</v>
      </c>
      <c r="K212" s="107" t="s">
        <v>31</v>
      </c>
      <c r="L212" s="91"/>
      <c r="M212" s="91"/>
      <c r="N212" s="119" t="s">
        <v>44</v>
      </c>
      <c r="O212" s="122"/>
      <c r="P212" s="119" t="s">
        <v>88</v>
      </c>
      <c r="Q212" s="130"/>
      <c r="R212" s="130"/>
      <c r="S212" s="184"/>
      <c r="T212" s="130"/>
      <c r="U212" s="130"/>
      <c r="V212" s="130"/>
      <c r="W212" s="330"/>
      <c r="X212" s="334"/>
      <c r="Y212" s="60"/>
      <c r="Z212" s="60"/>
      <c r="AA212" s="505" t="str">
        <f t="shared" si="49"/>
        <v/>
      </c>
      <c r="AB212" s="534">
        <f>IF(COUNTIF($C$1:C212,C212)=1,1,0)</f>
        <v>0</v>
      </c>
      <c r="AC212" s="535" t="str">
        <f t="shared" si="50"/>
        <v/>
      </c>
      <c r="AD212" s="147" t="s">
        <v>639</v>
      </c>
      <c r="AE212" s="279"/>
      <c r="AG212" s="57"/>
      <c r="AH212" s="55"/>
      <c r="AI212" s="58"/>
      <c r="AJ212" s="55"/>
    </row>
    <row r="213" spans="1:36" ht="39" customHeight="1" thickBot="1" x14ac:dyDescent="0.25">
      <c r="A213" s="49"/>
      <c r="B213" s="174" t="s">
        <v>632</v>
      </c>
      <c r="C213" s="104" t="s">
        <v>687</v>
      </c>
      <c r="D213" s="196" t="s">
        <v>28</v>
      </c>
      <c r="E213" s="322" t="str">
        <f t="shared" si="48"/>
        <v>SF-36</v>
      </c>
      <c r="F213" s="323" t="s">
        <v>19</v>
      </c>
      <c r="G213" s="323" t="s">
        <v>538</v>
      </c>
      <c r="H213" s="323" t="s">
        <v>83</v>
      </c>
      <c r="I213" s="61">
        <v>1660</v>
      </c>
      <c r="J213" s="545" t="str">
        <f t="shared" si="47"/>
        <v>OLS; 2-part; response mapping</v>
      </c>
      <c r="K213" s="196" t="s">
        <v>31</v>
      </c>
      <c r="L213" s="338"/>
      <c r="M213" s="338"/>
      <c r="N213" s="180" t="s">
        <v>44</v>
      </c>
      <c r="O213" s="128"/>
      <c r="P213" s="180"/>
      <c r="Q213" s="180" t="s">
        <v>46</v>
      </c>
      <c r="R213" s="180"/>
      <c r="S213" s="180"/>
      <c r="T213" s="128"/>
      <c r="U213" s="128"/>
      <c r="V213" s="128"/>
      <c r="W213" s="181" t="s">
        <v>420</v>
      </c>
      <c r="X213" s="334"/>
      <c r="Y213" s="60"/>
      <c r="Z213" s="60"/>
      <c r="AA213" s="505" t="str">
        <f t="shared" si="49"/>
        <v>2014</v>
      </c>
      <c r="AB213" s="534">
        <f>IF(COUNTIF($C$1:C213,C213)=1,1,0)</f>
        <v>1</v>
      </c>
      <c r="AC213" s="535">
        <f t="shared" si="50"/>
        <v>3</v>
      </c>
      <c r="AD213" s="147" t="s">
        <v>545</v>
      </c>
      <c r="AE213" s="279"/>
      <c r="AG213" s="57"/>
      <c r="AH213" s="55"/>
      <c r="AI213" s="58"/>
      <c r="AJ213" s="55"/>
    </row>
    <row r="214" spans="1:36" ht="26.1" customHeight="1" thickBot="1" x14ac:dyDescent="0.25">
      <c r="B214" s="953" t="s">
        <v>302</v>
      </c>
      <c r="C214" s="98" t="s">
        <v>75</v>
      </c>
      <c r="D214" s="511" t="s">
        <v>651</v>
      </c>
      <c r="E214" s="357" t="str">
        <f t="shared" si="48"/>
        <v>EORTC QLQ-C30</v>
      </c>
      <c r="F214" s="357" t="s">
        <v>19</v>
      </c>
      <c r="G214" s="357" t="s">
        <v>60</v>
      </c>
      <c r="H214" s="357" t="s">
        <v>3</v>
      </c>
      <c r="I214" s="33">
        <v>149</v>
      </c>
      <c r="J214" s="550" t="str">
        <f t="shared" si="47"/>
        <v>OLS</v>
      </c>
      <c r="K214" s="109" t="s">
        <v>31</v>
      </c>
      <c r="L214" s="91"/>
      <c r="M214" s="91"/>
      <c r="N214" s="115"/>
      <c r="O214" s="115"/>
      <c r="P214" s="115"/>
      <c r="Q214" s="122"/>
      <c r="R214" s="122"/>
      <c r="S214" s="115"/>
      <c r="T214" s="517"/>
      <c r="U214" s="122" t="s">
        <v>648</v>
      </c>
      <c r="V214" s="122" t="s">
        <v>836</v>
      </c>
      <c r="W214" s="943" t="s">
        <v>747</v>
      </c>
      <c r="X214" s="115"/>
      <c r="Y214" s="14"/>
      <c r="Z214" s="14"/>
      <c r="AA214" s="505" t="str">
        <f t="shared" si="49"/>
        <v>2012</v>
      </c>
      <c r="AB214" s="534">
        <f>IF(COUNTIF($C$1:C214,C214)=1,1,0)</f>
        <v>1</v>
      </c>
      <c r="AC214" s="535">
        <f t="shared" si="50"/>
        <v>1</v>
      </c>
      <c r="AG214" s="5"/>
      <c r="AH214" s="8"/>
      <c r="AI214" s="8"/>
      <c r="AJ214" s="8"/>
    </row>
    <row r="215" spans="1:36" ht="26.1" customHeight="1" thickBot="1" x14ac:dyDescent="0.25">
      <c r="B215" s="954"/>
      <c r="C215" s="100" t="s">
        <v>75</v>
      </c>
      <c r="D215" s="93" t="s">
        <v>367</v>
      </c>
      <c r="E215" s="355" t="str">
        <f t="shared" si="48"/>
        <v>EORTC breast cancer instrument (QLQ-BR23)</v>
      </c>
      <c r="F215" s="355" t="s">
        <v>19</v>
      </c>
      <c r="G215" s="355" t="s">
        <v>60</v>
      </c>
      <c r="H215" s="355" t="s">
        <v>3</v>
      </c>
      <c r="I215" s="34">
        <v>149</v>
      </c>
      <c r="J215" s="551" t="str">
        <f t="shared" si="47"/>
        <v>OLS</v>
      </c>
      <c r="K215" s="133" t="s">
        <v>31</v>
      </c>
      <c r="L215" s="93"/>
      <c r="M215" s="93"/>
      <c r="N215" s="116"/>
      <c r="O215" s="116"/>
      <c r="P215" s="116"/>
      <c r="Q215" s="125"/>
      <c r="R215" s="125"/>
      <c r="S215" s="116"/>
      <c r="T215" s="518"/>
      <c r="U215" s="518"/>
      <c r="V215" s="116"/>
      <c r="W215" s="993"/>
      <c r="X215" s="116"/>
      <c r="Y215" s="15"/>
      <c r="Z215" s="15"/>
      <c r="AA215" s="505" t="str">
        <f t="shared" si="49"/>
        <v/>
      </c>
      <c r="AB215" s="534">
        <f>IF(COUNTIF($C$1:C215,C215)=1,1,0)</f>
        <v>0</v>
      </c>
      <c r="AC215" s="535" t="str">
        <f t="shared" si="50"/>
        <v/>
      </c>
      <c r="AG215" s="5"/>
      <c r="AH215" s="8"/>
      <c r="AI215" s="8"/>
      <c r="AJ215" s="8"/>
    </row>
    <row r="216" spans="1:36" ht="26.1" customHeight="1" thickBot="1" x14ac:dyDescent="0.25">
      <c r="B216" s="936"/>
      <c r="C216" s="101" t="s">
        <v>75</v>
      </c>
      <c r="D216" s="102" t="s">
        <v>445</v>
      </c>
      <c r="E216" s="318" t="str">
        <f t="shared" si="48"/>
        <v>EORTC QLQ-C30 and EORTC QLQ-BR23</v>
      </c>
      <c r="F216" s="358" t="s">
        <v>19</v>
      </c>
      <c r="G216" s="358" t="s">
        <v>60</v>
      </c>
      <c r="H216" s="358" t="s">
        <v>3</v>
      </c>
      <c r="I216" s="224">
        <v>149</v>
      </c>
      <c r="J216" s="552" t="str">
        <f t="shared" si="47"/>
        <v>OLS</v>
      </c>
      <c r="K216" s="225" t="s">
        <v>31</v>
      </c>
      <c r="L216" s="102"/>
      <c r="M216" s="102"/>
      <c r="N216" s="129"/>
      <c r="O216" s="129"/>
      <c r="P216" s="129"/>
      <c r="Q216" s="130"/>
      <c r="R216" s="130"/>
      <c r="S216" s="129"/>
      <c r="T216" s="524"/>
      <c r="U216" s="524"/>
      <c r="V216" s="129"/>
      <c r="W216" s="989"/>
      <c r="X216" s="116"/>
      <c r="Y216" s="15"/>
      <c r="Z216" s="15"/>
      <c r="AA216" s="505" t="str">
        <f t="shared" si="49"/>
        <v/>
      </c>
      <c r="AB216" s="534">
        <f>IF(COUNTIF($C$1:C216,C216)=1,1,0)</f>
        <v>0</v>
      </c>
      <c r="AC216" s="535" t="str">
        <f t="shared" si="50"/>
        <v/>
      </c>
      <c r="AG216" s="5"/>
      <c r="AH216" s="8"/>
      <c r="AI216" s="8"/>
      <c r="AJ216" s="8"/>
    </row>
    <row r="217" spans="1:36" ht="65.099999999999994" customHeight="1" thickBot="1" x14ac:dyDescent="0.25">
      <c r="B217" s="70" t="s">
        <v>368</v>
      </c>
      <c r="C217" s="245" t="s">
        <v>369</v>
      </c>
      <c r="D217" s="297" t="s">
        <v>651</v>
      </c>
      <c r="E217" s="318" t="str">
        <f t="shared" si="48"/>
        <v>EORTC QLQ-C30</v>
      </c>
      <c r="F217" s="318" t="s">
        <v>19</v>
      </c>
      <c r="G217" s="318" t="s">
        <v>351</v>
      </c>
      <c r="H217" s="318" t="s">
        <v>3</v>
      </c>
      <c r="I217" s="267">
        <v>893</v>
      </c>
      <c r="J217" s="545" t="str">
        <f t="shared" si="47"/>
        <v>OLS</v>
      </c>
      <c r="K217" s="339" t="s">
        <v>31</v>
      </c>
      <c r="L217" s="339"/>
      <c r="M217" s="339"/>
      <c r="N217" s="336"/>
      <c r="O217" s="336"/>
      <c r="P217" s="336"/>
      <c r="Q217" s="352"/>
      <c r="R217" s="765"/>
      <c r="S217" s="336"/>
      <c r="T217" s="840"/>
      <c r="U217" s="134" t="s">
        <v>648</v>
      </c>
      <c r="V217" s="223" t="s">
        <v>836</v>
      </c>
      <c r="W217" s="349" t="s">
        <v>747</v>
      </c>
      <c r="X217" s="352" t="s">
        <v>352</v>
      </c>
      <c r="Y217" s="13"/>
      <c r="Z217" s="13"/>
      <c r="AA217" s="505" t="str">
        <f t="shared" si="49"/>
        <v>2012</v>
      </c>
      <c r="AB217" s="534">
        <f>IF(COUNTIF($C$1:C217,C217)=1,1,0)</f>
        <v>1</v>
      </c>
      <c r="AC217" s="535">
        <f t="shared" si="50"/>
        <v>1</v>
      </c>
      <c r="AD217" s="146" t="s">
        <v>458</v>
      </c>
      <c r="AE217" s="280"/>
      <c r="AG217" s="8"/>
      <c r="AH217" s="8"/>
      <c r="AI217" s="8"/>
      <c r="AJ217" s="39">
        <f>(0.066-0.069)/0.069</f>
        <v>-4.3478260869565251E-2</v>
      </c>
    </row>
    <row r="218" spans="1:36" ht="65.099999999999994" customHeight="1" thickBot="1" x14ac:dyDescent="0.25">
      <c r="A218" s="564"/>
      <c r="B218" s="735" t="s">
        <v>1182</v>
      </c>
      <c r="C218" s="245" t="s">
        <v>1069</v>
      </c>
      <c r="D218" s="537" t="s">
        <v>1181</v>
      </c>
      <c r="E218" s="721" t="str">
        <f t="shared" si="48"/>
        <v>Patient Reported Outcome Measurement Information System (PROMIS-29)</v>
      </c>
      <c r="F218" s="728" t="s">
        <v>80</v>
      </c>
      <c r="G218" s="728" t="s">
        <v>22</v>
      </c>
      <c r="H218" s="721" t="s">
        <v>22</v>
      </c>
      <c r="I218" s="267">
        <v>1502</v>
      </c>
      <c r="J218" s="739" t="str">
        <f t="shared" si="47"/>
        <v>OLS</v>
      </c>
      <c r="K218" s="298" t="s">
        <v>31</v>
      </c>
      <c r="L218" s="745"/>
      <c r="M218" s="745"/>
      <c r="N218" s="738"/>
      <c r="O218" s="738"/>
      <c r="P218" s="738"/>
      <c r="Q218" s="128"/>
      <c r="R218" s="128"/>
      <c r="S218" s="738"/>
      <c r="T218" s="839"/>
      <c r="U218" s="128"/>
      <c r="V218" s="479"/>
      <c r="W218" s="709"/>
      <c r="X218" s="128"/>
      <c r="Y218" s="20"/>
      <c r="Z218" s="20"/>
      <c r="AA218" s="505"/>
      <c r="AB218" s="534"/>
      <c r="AC218" s="535"/>
      <c r="AD218" s="526" t="s">
        <v>1175</v>
      </c>
      <c r="AE218" s="280"/>
      <c r="AG218" s="8"/>
      <c r="AH218" s="8"/>
      <c r="AI218" s="8"/>
      <c r="AJ218" s="39"/>
    </row>
    <row r="219" spans="1:36" ht="140.1" customHeight="1" thickBot="1" x14ac:dyDescent="0.25">
      <c r="B219" s="28" t="s">
        <v>609</v>
      </c>
      <c r="C219" s="94" t="s">
        <v>610</v>
      </c>
      <c r="D219" s="105" t="s">
        <v>164</v>
      </c>
      <c r="E219" s="29" t="str">
        <f t="shared" si="48"/>
        <v>Health Assessment Questionnaire (HAQ)</v>
      </c>
      <c r="F219" s="59" t="s">
        <v>19</v>
      </c>
      <c r="G219" s="59" t="s">
        <v>27</v>
      </c>
      <c r="H219" s="59" t="s">
        <v>9</v>
      </c>
      <c r="I219" s="30">
        <f>157+112+118+64+68</f>
        <v>519</v>
      </c>
      <c r="J219" s="478" t="s">
        <v>230</v>
      </c>
      <c r="K219" s="196" t="s">
        <v>31</v>
      </c>
      <c r="L219" s="338"/>
      <c r="M219" s="338"/>
      <c r="N219" s="335"/>
      <c r="O219" s="335"/>
      <c r="P219" s="335"/>
      <c r="Q219" s="128"/>
      <c r="R219" s="128"/>
      <c r="S219" s="335"/>
      <c r="T219" s="839"/>
      <c r="U219" s="839"/>
      <c r="V219" s="168" t="s">
        <v>601</v>
      </c>
      <c r="W219" s="32" t="s">
        <v>608</v>
      </c>
      <c r="X219" s="128"/>
      <c r="Y219" s="20"/>
      <c r="Z219" s="20"/>
      <c r="AA219" s="505">
        <f t="shared" ref="AA219:AA224" si="51">IF(AB219=0,"",IF(AE219="",MID(C219,FIND(", ",C219)+2,4),AE219))</f>
        <v>2002</v>
      </c>
      <c r="AB219" s="534">
        <f>IF(COUNTIF($C$1:C219,C219)=1,1,0)</f>
        <v>1</v>
      </c>
      <c r="AC219" s="535">
        <f t="shared" ref="AC219:AC224" si="52">IF(AND(F219="EQ-5D",AB219=1),COUNTA(K219:S219),"")</f>
        <v>1</v>
      </c>
      <c r="AD219" s="147" t="s">
        <v>545</v>
      </c>
      <c r="AE219" s="279">
        <v>2002</v>
      </c>
      <c r="AG219" s="8"/>
      <c r="AH219" s="8"/>
      <c r="AI219" s="8"/>
      <c r="AJ219" s="39"/>
    </row>
    <row r="220" spans="1:36" ht="51.95" customHeight="1" thickBot="1" x14ac:dyDescent="0.25">
      <c r="B220" s="71" t="s">
        <v>303</v>
      </c>
      <c r="C220" s="104" t="s">
        <v>253</v>
      </c>
      <c r="D220" s="338" t="s">
        <v>465</v>
      </c>
      <c r="E220" s="47" t="str">
        <f t="shared" si="48"/>
        <v>QoL Assessment of Growth Hormone Deficiency in Adults questionnaire (QoL-AGHDA)</v>
      </c>
      <c r="F220" s="322" t="s">
        <v>19</v>
      </c>
      <c r="G220" s="322" t="s">
        <v>22</v>
      </c>
      <c r="H220" s="322" t="s">
        <v>22</v>
      </c>
      <c r="I220" s="46">
        <v>1714</v>
      </c>
      <c r="J220" s="546" t="str">
        <f t="shared" ref="J220:J229" si="53">CONCATENATE(IF(K220="","",CONCATENATE(K220,IF(COUNTA(K220:S220)=COUNTA(K220),"","; "))),IF(L220="","",CONCATENATE(L220,IF(COUNTA(K220:S220)=COUNTA(K220:L220),"","; "))),IF(M220="","",CONCATENATE(M220,IF(COUNTA(K220:S220)=COUNTA(K220:M220),"","; "))),IF(N220="","",CONCATENATE(N220,IF(COUNTA(K220:S220)=COUNTA(K220:N220),"","; "))),IF(O220="","",CONCATENATE(O220,IF(COUNTA(K220:S220)=COUNTA(K220:O220),"","; "))),IF(P220="","",CONCATENATE(P220,IF(COUNTA(K220:S220)=COUNTA(K220:P220),"","; "))),IF(Q220="","",CONCATENATE(Q220,IF(COUNTA(K220:S220)=COUNTA(K220:Q220),"","; "))),IF(S220="","",S220))</f>
        <v>OLS</v>
      </c>
      <c r="K220" s="338" t="s">
        <v>31</v>
      </c>
      <c r="L220" s="338"/>
      <c r="M220" s="338"/>
      <c r="N220" s="335"/>
      <c r="O220" s="335"/>
      <c r="P220" s="335"/>
      <c r="Q220" s="128"/>
      <c r="R220" s="128"/>
      <c r="S220" s="335"/>
      <c r="T220" s="839"/>
      <c r="U220" s="839"/>
      <c r="V220" s="335"/>
      <c r="W220" s="354"/>
      <c r="X220" s="335"/>
      <c r="Y220" s="20"/>
      <c r="Z220" s="20"/>
      <c r="AA220" s="505" t="str">
        <f t="shared" si="51"/>
        <v>2007</v>
      </c>
      <c r="AB220" s="534">
        <f>IF(COUNTIF($C$1:C220,C220)=1,1,0)</f>
        <v>1</v>
      </c>
      <c r="AC220" s="535">
        <f t="shared" si="52"/>
        <v>1</v>
      </c>
      <c r="AG220" s="8"/>
      <c r="AH220" s="8"/>
      <c r="AI220" s="8" t="s">
        <v>363</v>
      </c>
      <c r="AJ220" s="8"/>
    </row>
    <row r="221" spans="1:36" ht="26.1" customHeight="1" thickBot="1" x14ac:dyDescent="0.25">
      <c r="B221" s="935" t="s">
        <v>304</v>
      </c>
      <c r="C221" s="98" t="s">
        <v>100</v>
      </c>
      <c r="D221" s="511" t="s">
        <v>651</v>
      </c>
      <c r="E221" s="929" t="str">
        <f t="shared" si="48"/>
        <v>EORTC QLQ-C30</v>
      </c>
      <c r="F221" s="357" t="s">
        <v>19</v>
      </c>
      <c r="G221" s="357" t="s">
        <v>154</v>
      </c>
      <c r="H221" s="357" t="s">
        <v>3</v>
      </c>
      <c r="I221" s="33">
        <v>48</v>
      </c>
      <c r="J221" s="550" t="str">
        <f t="shared" si="53"/>
        <v>OLS</v>
      </c>
      <c r="K221" s="91" t="s">
        <v>31</v>
      </c>
      <c r="L221" s="91"/>
      <c r="M221" s="91"/>
      <c r="N221" s="115"/>
      <c r="O221" s="115"/>
      <c r="P221" s="115"/>
      <c r="Q221" s="122"/>
      <c r="R221" s="122"/>
      <c r="S221" s="115"/>
      <c r="T221" s="517"/>
      <c r="U221" s="966" t="s">
        <v>647</v>
      </c>
      <c r="V221" s="924" t="s">
        <v>837</v>
      </c>
      <c r="W221" s="943" t="s">
        <v>745</v>
      </c>
      <c r="X221" s="115"/>
      <c r="Y221" s="14"/>
      <c r="Z221" s="14"/>
      <c r="AA221" s="505" t="str">
        <f t="shared" si="51"/>
        <v>2009</v>
      </c>
      <c r="AB221" s="534">
        <f>IF(COUNTIF($C$1:C221,C221)=1,1,0)</f>
        <v>1</v>
      </c>
      <c r="AC221" s="535">
        <f t="shared" si="52"/>
        <v>1</v>
      </c>
      <c r="AG221" s="8"/>
      <c r="AH221" s="8"/>
      <c r="AI221" s="6" t="s">
        <v>364</v>
      </c>
      <c r="AJ221" s="8"/>
    </row>
    <row r="222" spans="1:36" ht="26.1" customHeight="1" thickBot="1" x14ac:dyDescent="0.25">
      <c r="B222" s="954"/>
      <c r="C222" s="100" t="s">
        <v>100</v>
      </c>
      <c r="D222" s="338" t="s">
        <v>211</v>
      </c>
      <c r="E222" s="980"/>
      <c r="F222" s="355" t="s">
        <v>101</v>
      </c>
      <c r="G222" s="355" t="s">
        <v>154</v>
      </c>
      <c r="H222" s="355" t="s">
        <v>3</v>
      </c>
      <c r="I222" s="34">
        <v>48</v>
      </c>
      <c r="J222" s="551" t="str">
        <f t="shared" si="53"/>
        <v>OLS</v>
      </c>
      <c r="K222" s="93" t="s">
        <v>31</v>
      </c>
      <c r="L222" s="93"/>
      <c r="M222" s="93"/>
      <c r="N222" s="116"/>
      <c r="O222" s="116"/>
      <c r="P222" s="116"/>
      <c r="Q222" s="125"/>
      <c r="R222" s="125"/>
      <c r="S222" s="116"/>
      <c r="T222" s="518"/>
      <c r="U222" s="967"/>
      <c r="V222" s="925"/>
      <c r="W222" s="940"/>
      <c r="X222" s="116"/>
      <c r="Y222" s="15"/>
      <c r="Z222" s="15"/>
      <c r="AA222" s="505" t="str">
        <f t="shared" si="51"/>
        <v/>
      </c>
      <c r="AB222" s="534">
        <f>IF(COUNTIF($C$1:C222,C222)=1,1,0)</f>
        <v>0</v>
      </c>
      <c r="AC222" s="535" t="str">
        <f t="shared" si="52"/>
        <v/>
      </c>
      <c r="AG222" s="8"/>
      <c r="AH222" s="8"/>
      <c r="AI222" s="8"/>
      <c r="AJ222" s="8"/>
    </row>
    <row r="223" spans="1:36" ht="26.1" customHeight="1" thickBot="1" x14ac:dyDescent="0.25">
      <c r="B223" s="936"/>
      <c r="C223" s="99" t="s">
        <v>100</v>
      </c>
      <c r="D223" s="102" t="s">
        <v>211</v>
      </c>
      <c r="E223" s="930"/>
      <c r="F223" s="318" t="s">
        <v>20</v>
      </c>
      <c r="G223" s="318" t="s">
        <v>154</v>
      </c>
      <c r="H223" s="318" t="s">
        <v>3</v>
      </c>
      <c r="I223" s="267">
        <v>48</v>
      </c>
      <c r="J223" s="545" t="str">
        <f t="shared" si="53"/>
        <v>OLS</v>
      </c>
      <c r="K223" s="339" t="s">
        <v>31</v>
      </c>
      <c r="L223" s="339"/>
      <c r="M223" s="339"/>
      <c r="N223" s="336"/>
      <c r="O223" s="336"/>
      <c r="P223" s="336"/>
      <c r="Q223" s="352"/>
      <c r="R223" s="765"/>
      <c r="S223" s="336"/>
      <c r="T223" s="840"/>
      <c r="U223" s="968"/>
      <c r="V223" s="926"/>
      <c r="W223" s="958"/>
      <c r="X223" s="336"/>
      <c r="Y223" s="13"/>
      <c r="Z223" s="13"/>
      <c r="AA223" s="505" t="str">
        <f t="shared" si="51"/>
        <v/>
      </c>
      <c r="AB223" s="534">
        <f>IF(COUNTIF($C$1:C223,C223)=1,1,0)</f>
        <v>0</v>
      </c>
      <c r="AC223" s="535" t="str">
        <f t="shared" si="52"/>
        <v/>
      </c>
      <c r="AG223" s="8"/>
      <c r="AH223" s="8"/>
      <c r="AI223" s="8"/>
      <c r="AJ223" s="8"/>
    </row>
    <row r="224" spans="1:36" ht="51.95" customHeight="1" thickBot="1" x14ac:dyDescent="0.25">
      <c r="B224" s="32" t="s">
        <v>400</v>
      </c>
      <c r="C224" s="94" t="s">
        <v>378</v>
      </c>
      <c r="D224" s="95" t="s">
        <v>186</v>
      </c>
      <c r="E224" s="357" t="str">
        <f>D224</f>
        <v>Modified Health Assessment Questionnaire (MHAQ)</v>
      </c>
      <c r="F224" s="29" t="s">
        <v>19</v>
      </c>
      <c r="G224" s="29" t="s">
        <v>27</v>
      </c>
      <c r="H224" s="29" t="s">
        <v>9</v>
      </c>
      <c r="I224" s="30">
        <v>143</v>
      </c>
      <c r="J224" s="9" t="str">
        <f t="shared" si="53"/>
        <v>OLS</v>
      </c>
      <c r="K224" s="95" t="s">
        <v>31</v>
      </c>
      <c r="L224" s="95"/>
      <c r="M224" s="95"/>
      <c r="N224" s="117"/>
      <c r="O224" s="117"/>
      <c r="P224" s="117"/>
      <c r="Q224" s="117"/>
      <c r="R224" s="519"/>
      <c r="S224" s="117"/>
      <c r="T224" s="519"/>
      <c r="U224" s="519"/>
      <c r="V224" s="117"/>
      <c r="W224" s="37"/>
      <c r="X224" s="117"/>
      <c r="Y224" s="12"/>
      <c r="Z224" s="12"/>
      <c r="AA224" s="505" t="str">
        <f t="shared" si="51"/>
        <v>2013</v>
      </c>
      <c r="AB224" s="534">
        <f>IF(COUNTIF($C$1:C224,C224)=1,1,0)</f>
        <v>1</v>
      </c>
      <c r="AC224" s="535">
        <f t="shared" si="52"/>
        <v>1</v>
      </c>
      <c r="AG224" s="8"/>
      <c r="AH224" s="8"/>
      <c r="AI224" s="8"/>
      <c r="AJ224" s="8"/>
    </row>
    <row r="225" spans="1:36" ht="65.099999999999994" customHeight="1" thickBot="1" x14ac:dyDescent="0.25">
      <c r="A225" s="564"/>
      <c r="B225" s="216" t="s">
        <v>1185</v>
      </c>
      <c r="C225" s="94" t="s">
        <v>1070</v>
      </c>
      <c r="D225" s="514" t="s">
        <v>1183</v>
      </c>
      <c r="E225" s="731" t="str">
        <f>D225</f>
        <v>Mapping the Minnesota living with heart failure questionnaire (MLHFQ)</v>
      </c>
      <c r="F225" s="29" t="s">
        <v>80</v>
      </c>
      <c r="G225" s="506" t="s">
        <v>226</v>
      </c>
      <c r="H225" s="29" t="s">
        <v>4</v>
      </c>
      <c r="I225" s="30">
        <v>141</v>
      </c>
      <c r="J225" s="9" t="str">
        <f t="shared" si="53"/>
        <v>OLS; GLM; CLAD; robust MM estimator, beta regression, multivariable fractional polynomials</v>
      </c>
      <c r="K225" s="514" t="s">
        <v>31</v>
      </c>
      <c r="L225" s="514" t="s">
        <v>45</v>
      </c>
      <c r="M225" s="95"/>
      <c r="N225" s="519"/>
      <c r="O225" s="520" t="s">
        <v>59</v>
      </c>
      <c r="P225" s="519"/>
      <c r="Q225" s="519"/>
      <c r="R225" s="519"/>
      <c r="S225" s="520" t="s">
        <v>1184</v>
      </c>
      <c r="T225" s="519"/>
      <c r="U225" s="519"/>
      <c r="V225" s="519"/>
      <c r="W225" s="37"/>
      <c r="X225" s="519"/>
      <c r="Y225" s="504"/>
      <c r="Z225" s="504"/>
      <c r="AA225" s="505"/>
      <c r="AB225" s="534"/>
      <c r="AC225" s="535"/>
      <c r="AD225" s="526" t="s">
        <v>1175</v>
      </c>
      <c r="AG225" s="8"/>
      <c r="AH225" s="8"/>
      <c r="AI225" s="8"/>
      <c r="AJ225" s="8"/>
    </row>
    <row r="226" spans="1:36" ht="50.25" customHeight="1" thickBot="1" x14ac:dyDescent="0.25">
      <c r="A226" s="564"/>
      <c r="B226" s="216" t="s">
        <v>1242</v>
      </c>
      <c r="C226" s="94" t="s">
        <v>1091</v>
      </c>
      <c r="D226" s="514" t="s">
        <v>1243</v>
      </c>
      <c r="E226" s="778" t="s">
        <v>1243</v>
      </c>
      <c r="F226" s="29" t="s">
        <v>80</v>
      </c>
      <c r="G226" s="506" t="s">
        <v>1022</v>
      </c>
      <c r="H226" s="506" t="s">
        <v>15</v>
      </c>
      <c r="I226" s="30">
        <v>238</v>
      </c>
      <c r="J226" s="9" t="str">
        <f t="shared" si="53"/>
        <v>OLS</v>
      </c>
      <c r="K226" s="514" t="s">
        <v>31</v>
      </c>
      <c r="L226" s="514"/>
      <c r="M226" s="95"/>
      <c r="N226" s="519"/>
      <c r="O226" s="520"/>
      <c r="P226" s="519"/>
      <c r="Q226" s="519"/>
      <c r="R226" s="519"/>
      <c r="S226" s="520"/>
      <c r="T226" s="519"/>
      <c r="U226" s="519"/>
      <c r="V226" s="519"/>
      <c r="W226" s="37"/>
      <c r="X226" s="519"/>
      <c r="Y226" s="504"/>
      <c r="Z226" s="504"/>
      <c r="AA226" s="505"/>
      <c r="AB226" s="534"/>
      <c r="AC226" s="535"/>
      <c r="AD226" s="526" t="s">
        <v>1236</v>
      </c>
      <c r="AG226" s="8"/>
      <c r="AH226" s="8"/>
      <c r="AI226" s="8"/>
      <c r="AJ226" s="8"/>
    </row>
    <row r="227" spans="1:36" ht="64.5" customHeight="1" thickBot="1" x14ac:dyDescent="0.25">
      <c r="A227" s="564"/>
      <c r="B227" s="216" t="s">
        <v>1189</v>
      </c>
      <c r="C227" s="94" t="s">
        <v>1071</v>
      </c>
      <c r="D227" s="514" t="s">
        <v>1186</v>
      </c>
      <c r="E227" s="731" t="str">
        <f t="shared" ref="E227:E248" si="54">D227</f>
        <v>MacNew Heart Disease Quality of Life Questionnaire (MacNew)</v>
      </c>
      <c r="F227" s="506" t="s">
        <v>80</v>
      </c>
      <c r="G227" s="506" t="s">
        <v>1187</v>
      </c>
      <c r="H227" s="29" t="s">
        <v>4</v>
      </c>
      <c r="I227" s="30">
        <v>943</v>
      </c>
      <c r="J227" s="9" t="str">
        <f t="shared" si="53"/>
        <v>OLS; GLM; one-inflated beta regression, fractional regression model, robust MM-estimator</v>
      </c>
      <c r="K227" s="514" t="s">
        <v>31</v>
      </c>
      <c r="L227" s="514" t="s">
        <v>45</v>
      </c>
      <c r="M227" s="95"/>
      <c r="N227" s="519"/>
      <c r="O227" s="520"/>
      <c r="P227" s="519"/>
      <c r="Q227" s="519"/>
      <c r="R227" s="519"/>
      <c r="S227" s="520" t="s">
        <v>1190</v>
      </c>
      <c r="T227" s="519"/>
      <c r="U227" s="519"/>
      <c r="V227" s="519"/>
      <c r="W227" s="37" t="s">
        <v>1188</v>
      </c>
      <c r="X227" s="519"/>
      <c r="Y227" s="504"/>
      <c r="Z227" s="504"/>
      <c r="AA227" s="505"/>
      <c r="AB227" s="534"/>
      <c r="AC227" s="535"/>
      <c r="AD227" s="526" t="s">
        <v>1175</v>
      </c>
      <c r="AG227" s="8"/>
      <c r="AH227" s="8"/>
      <c r="AI227" s="8"/>
      <c r="AJ227" s="8"/>
    </row>
    <row r="228" spans="1:36" ht="65.099999999999994" customHeight="1" thickBot="1" x14ac:dyDescent="0.25">
      <c r="B228" s="216" t="s">
        <v>954</v>
      </c>
      <c r="C228" s="94" t="s">
        <v>818</v>
      </c>
      <c r="D228" s="214" t="s">
        <v>587</v>
      </c>
      <c r="E228" s="463" t="str">
        <f t="shared" si="54"/>
        <v>Diabetes-39 (D-39)</v>
      </c>
      <c r="F228" s="29" t="s">
        <v>80</v>
      </c>
      <c r="G228" s="219" t="s">
        <v>625</v>
      </c>
      <c r="H228" s="29" t="s">
        <v>410</v>
      </c>
      <c r="I228" s="30">
        <v>924</v>
      </c>
      <c r="J228" s="9" t="str">
        <f t="shared" si="53"/>
        <v>OLS; GLM; CLAD; MM-estimation; fractional regression model (FRM); beta-binomial</v>
      </c>
      <c r="K228" s="214" t="s">
        <v>31</v>
      </c>
      <c r="L228" s="214" t="s">
        <v>45</v>
      </c>
      <c r="M228" s="95"/>
      <c r="N228" s="117"/>
      <c r="O228" s="215" t="s">
        <v>59</v>
      </c>
      <c r="P228" s="117"/>
      <c r="Q228" s="117"/>
      <c r="R228" s="519"/>
      <c r="S228" s="215" t="s">
        <v>955</v>
      </c>
      <c r="T228" s="519"/>
      <c r="U228" s="519"/>
      <c r="V228" s="117"/>
      <c r="W228" s="37"/>
      <c r="X228" s="215" t="s">
        <v>956</v>
      </c>
      <c r="Y228" s="12"/>
      <c r="Z228" s="12"/>
      <c r="AA228" s="505" t="str">
        <f t="shared" ref="AA228:AA234" si="55">IF(AB228=0,"",IF(AE228="",MID(C228,FIND(", ",C228)+2,4),AE228))</f>
        <v>2018</v>
      </c>
      <c r="AB228" s="534">
        <f>IF(COUNTIF($C$1:C228,C228)=1,1,0)</f>
        <v>1</v>
      </c>
      <c r="AC228" s="535" t="str">
        <f t="shared" ref="AC228:AC234" si="56">IF(AND(F228="EQ-5D",AB228=1),COUNTA(K228:S228),"")</f>
        <v/>
      </c>
      <c r="AD228" s="385" t="s">
        <v>976</v>
      </c>
      <c r="AG228" s="8"/>
      <c r="AH228" s="8"/>
      <c r="AI228" s="8"/>
      <c r="AJ228" s="8"/>
    </row>
    <row r="229" spans="1:36" ht="39" customHeight="1" thickBot="1" x14ac:dyDescent="0.25">
      <c r="B229" s="943" t="s">
        <v>957</v>
      </c>
      <c r="C229" s="106" t="s">
        <v>808</v>
      </c>
      <c r="D229" s="482" t="s">
        <v>651</v>
      </c>
      <c r="E229" s="463" t="str">
        <f t="shared" si="54"/>
        <v>EORTC QLQ-C30</v>
      </c>
      <c r="F229" s="463" t="s">
        <v>80</v>
      </c>
      <c r="G229" s="471" t="s">
        <v>3</v>
      </c>
      <c r="H229" s="463" t="s">
        <v>3</v>
      </c>
      <c r="I229" s="33">
        <v>772</v>
      </c>
      <c r="J229" s="931" t="str">
        <f t="shared" si="53"/>
        <v>OLS; GLM; CLAD; extended estimation equations (EEE); beta-binomial; logistic quantile regression (LQR); fractional regression (FRM)</v>
      </c>
      <c r="K229" s="214" t="s">
        <v>31</v>
      </c>
      <c r="L229" s="214" t="s">
        <v>45</v>
      </c>
      <c r="M229" s="95"/>
      <c r="N229" s="117"/>
      <c r="O229" s="215" t="s">
        <v>59</v>
      </c>
      <c r="P229" s="117"/>
      <c r="Q229" s="117"/>
      <c r="R229" s="519"/>
      <c r="S229" s="215" t="s">
        <v>958</v>
      </c>
      <c r="T229" s="519"/>
      <c r="U229" s="519"/>
      <c r="V229" s="117"/>
      <c r="W229" s="969"/>
      <c r="X229" s="215" t="s">
        <v>959</v>
      </c>
      <c r="Y229" s="12"/>
      <c r="Z229" s="12"/>
      <c r="AA229" s="505" t="str">
        <f t="shared" si="55"/>
        <v>2018</v>
      </c>
      <c r="AB229" s="534">
        <f>IF(COUNTIF($C$1:C229,C229)=1,1,0)</f>
        <v>1</v>
      </c>
      <c r="AC229" s="535" t="str">
        <f t="shared" si="56"/>
        <v/>
      </c>
      <c r="AD229" s="385" t="s">
        <v>976</v>
      </c>
      <c r="AG229" s="8"/>
      <c r="AH229" s="8"/>
      <c r="AI229" s="8"/>
      <c r="AJ229" s="8"/>
    </row>
    <row r="230" spans="1:36" ht="51.95" customHeight="1" thickBot="1" x14ac:dyDescent="0.25">
      <c r="B230" s="944"/>
      <c r="C230" s="106" t="s">
        <v>808</v>
      </c>
      <c r="D230" s="482" t="s">
        <v>651</v>
      </c>
      <c r="E230" s="459" t="str">
        <f t="shared" si="54"/>
        <v>EORTC QLQ-C30</v>
      </c>
      <c r="F230" s="457" t="s">
        <v>20</v>
      </c>
      <c r="G230" s="483" t="s">
        <v>3</v>
      </c>
      <c r="H230" s="457" t="s">
        <v>3</v>
      </c>
      <c r="I230" s="267">
        <v>772</v>
      </c>
      <c r="J230" s="932"/>
      <c r="K230" s="214" t="s">
        <v>31</v>
      </c>
      <c r="L230" s="214" t="s">
        <v>45</v>
      </c>
      <c r="M230" s="95"/>
      <c r="N230" s="117"/>
      <c r="O230" s="215" t="s">
        <v>59</v>
      </c>
      <c r="P230" s="117"/>
      <c r="Q230" s="117"/>
      <c r="R230" s="519"/>
      <c r="S230" s="215" t="s">
        <v>958</v>
      </c>
      <c r="T230" s="519"/>
      <c r="U230" s="519"/>
      <c r="V230" s="117"/>
      <c r="W230" s="970"/>
      <c r="X230" s="215"/>
      <c r="Y230" s="12"/>
      <c r="Z230" s="12"/>
      <c r="AA230" s="505" t="str">
        <f t="shared" si="55"/>
        <v/>
      </c>
      <c r="AB230" s="534">
        <f>IF(COUNTIF($C$1:C230,C230)=1,1,0)</f>
        <v>0</v>
      </c>
      <c r="AC230" s="535" t="str">
        <f t="shared" si="56"/>
        <v/>
      </c>
      <c r="AD230" s="476" t="s">
        <v>976</v>
      </c>
      <c r="AG230" s="8"/>
      <c r="AH230" s="8"/>
      <c r="AI230" s="8"/>
      <c r="AJ230" s="8"/>
    </row>
    <row r="231" spans="1:36" ht="51.95" customHeight="1" thickBot="1" x14ac:dyDescent="0.25">
      <c r="B231" s="28" t="s">
        <v>305</v>
      </c>
      <c r="C231" s="94" t="s">
        <v>55</v>
      </c>
      <c r="D231" s="95" t="s">
        <v>26</v>
      </c>
      <c r="E231" s="357" t="str">
        <f t="shared" si="54"/>
        <v>SF-12</v>
      </c>
      <c r="F231" s="29" t="s">
        <v>19</v>
      </c>
      <c r="G231" s="29" t="s">
        <v>22</v>
      </c>
      <c r="H231" s="29" t="s">
        <v>22</v>
      </c>
      <c r="I231" s="30">
        <v>7313</v>
      </c>
      <c r="J231" s="9" t="str">
        <f t="shared" ref="J231:J238" si="57">CONCATENATE(IF(K231="","",CONCATENATE(K231,IF(COUNTA(K231:S231)=COUNTA(K231),"","; "))),IF(L231="","",CONCATENATE(L231,IF(COUNTA(K231:S231)=COUNTA(K231:L231),"","; "))),IF(M231="","",CONCATENATE(M231,IF(COUNTA(K231:S231)=COUNTA(K231:M231),"","; "))),IF(N231="","",CONCATENATE(N231,IF(COUNTA(K231:S231)=COUNTA(K231:N231),"","; "))),IF(O231="","",CONCATENATE(O231,IF(COUNTA(K231:S231)=COUNTA(K231:O231),"","; "))),IF(P231="","",CONCATENATE(P231,IF(COUNTA(K231:S231)=COUNTA(K231:P231),"","; "))),IF(Q231="","",CONCATENATE(Q231,IF(COUNTA(K231:S231)=COUNTA(K231:Q231),"","; "))),IF(S231="","",S231))</f>
        <v>OLS</v>
      </c>
      <c r="K231" s="95" t="s">
        <v>31</v>
      </c>
      <c r="L231" s="95"/>
      <c r="M231" s="95"/>
      <c r="N231" s="117"/>
      <c r="O231" s="117"/>
      <c r="P231" s="117"/>
      <c r="Q231" s="118"/>
      <c r="R231" s="118"/>
      <c r="S231" s="117"/>
      <c r="T231" s="519"/>
      <c r="U231" s="519" t="s">
        <v>232</v>
      </c>
      <c r="V231" s="117" t="s">
        <v>232</v>
      </c>
      <c r="W231" s="32" t="s">
        <v>460</v>
      </c>
      <c r="X231" s="117" t="s">
        <v>56</v>
      </c>
      <c r="Y231" s="12"/>
      <c r="Z231" s="12"/>
      <c r="AA231" s="505" t="str">
        <f t="shared" si="55"/>
        <v>2004</v>
      </c>
      <c r="AB231" s="534">
        <f>IF(COUNTIF($C$1:C231,C231)=1,1,0)</f>
        <v>1</v>
      </c>
      <c r="AC231" s="535">
        <f t="shared" si="56"/>
        <v>1</v>
      </c>
      <c r="AG231" s="8"/>
      <c r="AH231" s="8"/>
      <c r="AI231" s="43" t="s">
        <v>677</v>
      </c>
      <c r="AJ231" s="8"/>
    </row>
    <row r="232" spans="1:36" ht="117" customHeight="1" thickBot="1" x14ac:dyDescent="0.25">
      <c r="B232" s="28" t="s">
        <v>513</v>
      </c>
      <c r="C232" s="94" t="s">
        <v>688</v>
      </c>
      <c r="D232" s="105" t="s">
        <v>26</v>
      </c>
      <c r="E232" s="357" t="str">
        <f t="shared" si="54"/>
        <v>SF-12</v>
      </c>
      <c r="F232" s="29" t="s">
        <v>19</v>
      </c>
      <c r="G232" s="59" t="s">
        <v>22</v>
      </c>
      <c r="H232" s="59" t="s">
        <v>22</v>
      </c>
      <c r="I232" s="80">
        <v>19678</v>
      </c>
      <c r="J232" s="9" t="str">
        <f t="shared" si="57"/>
        <v>OLS; CLAD; response mapping using multinomial logistic regression; Bayesian networks</v>
      </c>
      <c r="K232" s="105" t="s">
        <v>31</v>
      </c>
      <c r="L232" s="95"/>
      <c r="M232" s="95"/>
      <c r="N232" s="117"/>
      <c r="O232" s="131" t="s">
        <v>59</v>
      </c>
      <c r="P232" s="117"/>
      <c r="Q232" s="131" t="s">
        <v>514</v>
      </c>
      <c r="R232" s="131"/>
      <c r="S232" s="131" t="s">
        <v>103</v>
      </c>
      <c r="T232" s="519"/>
      <c r="U232" s="519"/>
      <c r="V232" s="117"/>
      <c r="W232" s="32" t="s">
        <v>516</v>
      </c>
      <c r="X232" s="131" t="s">
        <v>515</v>
      </c>
      <c r="Y232" s="66"/>
      <c r="Z232" s="66"/>
      <c r="AA232" s="505" t="str">
        <f t="shared" si="55"/>
        <v>2014</v>
      </c>
      <c r="AB232" s="534">
        <f>IF(COUNTIF($C$1:C232,C232)=1,1,0)</f>
        <v>1</v>
      </c>
      <c r="AC232" s="535">
        <f t="shared" si="56"/>
        <v>4</v>
      </c>
      <c r="AD232" s="147" t="s">
        <v>474</v>
      </c>
      <c r="AE232" s="279"/>
      <c r="AG232" s="55"/>
      <c r="AH232" s="55"/>
      <c r="AI232" s="58"/>
      <c r="AJ232" s="55"/>
    </row>
    <row r="233" spans="1:36" ht="64.5" thickBot="1" x14ac:dyDescent="0.25">
      <c r="B233" s="220" t="s">
        <v>960</v>
      </c>
      <c r="C233" s="217" t="s">
        <v>811</v>
      </c>
      <c r="D233" s="105" t="s">
        <v>1179</v>
      </c>
      <c r="E233" s="463" t="str">
        <f t="shared" si="54"/>
        <v>Functional Assessment of Cancer Therapy - Breast (FACT-B)</v>
      </c>
      <c r="F233" s="29" t="s">
        <v>80</v>
      </c>
      <c r="G233" s="59" t="s">
        <v>60</v>
      </c>
      <c r="H233" s="59" t="s">
        <v>3</v>
      </c>
      <c r="I233" s="80">
        <v>238</v>
      </c>
      <c r="J233" s="9" t="str">
        <f t="shared" si="57"/>
        <v xml:space="preserve">OLS; equipercentile; linear equating; mean rank method </v>
      </c>
      <c r="K233" s="105" t="s">
        <v>31</v>
      </c>
      <c r="L233" s="95"/>
      <c r="M233" s="95"/>
      <c r="N233" s="117"/>
      <c r="O233" s="131"/>
      <c r="P233" s="117"/>
      <c r="Q233" s="131"/>
      <c r="R233" s="131"/>
      <c r="S233" s="131" t="s">
        <v>962</v>
      </c>
      <c r="T233" s="519"/>
      <c r="U233" s="519"/>
      <c r="V233" s="117"/>
      <c r="W233" s="32"/>
      <c r="X233" s="131"/>
      <c r="Y233" s="66"/>
      <c r="Z233" s="66"/>
      <c r="AA233" s="505" t="str">
        <f t="shared" si="55"/>
        <v>2018</v>
      </c>
      <c r="AB233" s="534">
        <f>IF(COUNTIF($C$1:C233,C233)=1,1,0)</f>
        <v>1</v>
      </c>
      <c r="AC233" s="535" t="str">
        <f t="shared" si="56"/>
        <v/>
      </c>
      <c r="AD233" s="147" t="s">
        <v>976</v>
      </c>
      <c r="AE233" s="279"/>
      <c r="AG233" s="55"/>
      <c r="AH233" s="55"/>
      <c r="AI233" s="58"/>
      <c r="AJ233" s="55"/>
    </row>
    <row r="234" spans="1:36" ht="54" customHeight="1" thickBot="1" x14ac:dyDescent="0.25">
      <c r="B234" s="862" t="s">
        <v>777</v>
      </c>
      <c r="C234" s="94" t="s">
        <v>718</v>
      </c>
      <c r="D234" s="105" t="s">
        <v>779</v>
      </c>
      <c r="E234" s="357" t="str">
        <f t="shared" si="54"/>
        <v>HAQ-DI scores</v>
      </c>
      <c r="F234" s="29" t="s">
        <v>19</v>
      </c>
      <c r="G234" s="59" t="s">
        <v>27</v>
      </c>
      <c r="H234" s="59" t="s">
        <v>9</v>
      </c>
      <c r="I234" s="80" t="s">
        <v>242</v>
      </c>
      <c r="J234" s="9" t="str">
        <f t="shared" si="57"/>
        <v>OLS</v>
      </c>
      <c r="K234" s="105" t="s">
        <v>31</v>
      </c>
      <c r="L234" s="95"/>
      <c r="M234" s="95"/>
      <c r="N234" s="117"/>
      <c r="O234" s="131"/>
      <c r="P234" s="117"/>
      <c r="Q234" s="131"/>
      <c r="R234" s="131"/>
      <c r="S234" s="131"/>
      <c r="T234" s="519"/>
      <c r="U234" s="519"/>
      <c r="V234" s="117"/>
      <c r="W234" s="32"/>
      <c r="X234" s="131"/>
      <c r="Y234" s="66"/>
      <c r="Z234" s="66"/>
      <c r="AA234" s="505" t="str">
        <f t="shared" si="55"/>
        <v>2015</v>
      </c>
      <c r="AB234" s="534">
        <f>IF(COUNTIF($C$1:C234,C234)=1,1,0)</f>
        <v>1</v>
      </c>
      <c r="AC234" s="535">
        <f t="shared" si="56"/>
        <v>1</v>
      </c>
      <c r="AD234" s="147" t="s">
        <v>788</v>
      </c>
      <c r="AE234" s="279"/>
      <c r="AG234" s="55"/>
      <c r="AH234" s="55"/>
      <c r="AI234" s="58"/>
      <c r="AJ234" s="55"/>
    </row>
    <row r="235" spans="1:36" ht="40.5" customHeight="1" thickBot="1" x14ac:dyDescent="0.25">
      <c r="B235" s="863" t="s">
        <v>1028</v>
      </c>
      <c r="C235" s="94" t="s">
        <v>1009</v>
      </c>
      <c r="D235" s="105" t="s">
        <v>1031</v>
      </c>
      <c r="E235" s="593" t="str">
        <f t="shared" si="54"/>
        <v>COPD assessment test (CAT)</v>
      </c>
      <c r="F235" s="506" t="s">
        <v>19</v>
      </c>
      <c r="G235" s="59" t="s">
        <v>1030</v>
      </c>
      <c r="H235" s="59" t="s">
        <v>12</v>
      </c>
      <c r="I235" s="80">
        <v>150</v>
      </c>
      <c r="J235" s="9" t="str">
        <f t="shared" si="57"/>
        <v>OLS; GLM; 2-part; Tobit; beta regression</v>
      </c>
      <c r="K235" s="105" t="s">
        <v>31</v>
      </c>
      <c r="L235" s="514" t="s">
        <v>45</v>
      </c>
      <c r="M235" s="95"/>
      <c r="N235" s="519" t="s">
        <v>44</v>
      </c>
      <c r="O235" s="131"/>
      <c r="P235" s="519" t="s">
        <v>88</v>
      </c>
      <c r="Q235" s="131"/>
      <c r="R235" s="131"/>
      <c r="S235" s="131" t="s">
        <v>966</v>
      </c>
      <c r="T235" s="519"/>
      <c r="U235" s="519"/>
      <c r="V235" s="519"/>
      <c r="W235" s="32"/>
      <c r="X235" s="131"/>
      <c r="Y235" s="66"/>
      <c r="Z235" s="66"/>
      <c r="AA235" s="505"/>
      <c r="AB235" s="534"/>
      <c r="AC235" s="535"/>
      <c r="AD235" s="477" t="s">
        <v>1029</v>
      </c>
      <c r="AE235" s="279"/>
      <c r="AG235" s="55"/>
      <c r="AH235" s="55"/>
      <c r="AI235" s="58"/>
      <c r="AJ235" s="55"/>
    </row>
    <row r="236" spans="1:36" ht="51.75" customHeight="1" thickBot="1" x14ac:dyDescent="0.25">
      <c r="B236" s="28" t="s">
        <v>581</v>
      </c>
      <c r="C236" s="94" t="s">
        <v>579</v>
      </c>
      <c r="D236" s="105" t="s">
        <v>580</v>
      </c>
      <c r="E236" s="357" t="str">
        <f t="shared" si="54"/>
        <v>Health Assessment Questionnaire (HAQ) and Disease Activity Score (DAS28)</v>
      </c>
      <c r="F236" s="59" t="s">
        <v>19</v>
      </c>
      <c r="G236" s="59" t="s">
        <v>27</v>
      </c>
      <c r="H236" s="59" t="s">
        <v>9</v>
      </c>
      <c r="I236" s="80">
        <v>6860</v>
      </c>
      <c r="J236" s="9" t="str">
        <f t="shared" si="57"/>
        <v>OLS</v>
      </c>
      <c r="K236" s="105" t="s">
        <v>31</v>
      </c>
      <c r="L236" s="95"/>
      <c r="M236" s="95"/>
      <c r="N236" s="117"/>
      <c r="O236" s="131"/>
      <c r="P236" s="117"/>
      <c r="Q236" s="131"/>
      <c r="R236" s="131"/>
      <c r="S236" s="131"/>
      <c r="T236" s="519"/>
      <c r="U236" s="519"/>
      <c r="V236" s="117"/>
      <c r="W236" s="32"/>
      <c r="X236" s="131"/>
      <c r="Y236" s="66"/>
      <c r="Z236" s="66"/>
      <c r="AA236" s="505" t="str">
        <f>IF(AB236=0,"",IF(AE236="",MID(C236,FIND(", ",C236)+2,4),AE236))</f>
        <v>2009</v>
      </c>
      <c r="AB236" s="534">
        <f>IF(COUNTIF($C$1:C236,C236)=1,1,0)</f>
        <v>1</v>
      </c>
      <c r="AC236" s="535">
        <f>IF(AND(F236="EQ-5D",AB236=1),COUNTA(K236:S236),"")</f>
        <v>1</v>
      </c>
      <c r="AD236" s="147" t="s">
        <v>545</v>
      </c>
      <c r="AE236" s="279"/>
      <c r="AG236" s="55"/>
      <c r="AH236" s="55"/>
      <c r="AI236" s="58"/>
      <c r="AJ236" s="55"/>
    </row>
    <row r="237" spans="1:36" ht="50.25" customHeight="1" thickBot="1" x14ac:dyDescent="0.25">
      <c r="B237" s="28" t="s">
        <v>776</v>
      </c>
      <c r="C237" s="94" t="s">
        <v>719</v>
      </c>
      <c r="D237" s="105" t="s">
        <v>256</v>
      </c>
      <c r="E237" s="357" t="str">
        <f t="shared" si="54"/>
        <v>General Health Questionnaire (GHQ-12)</v>
      </c>
      <c r="F237" s="59" t="s">
        <v>19</v>
      </c>
      <c r="G237" s="59" t="s">
        <v>778</v>
      </c>
      <c r="H237" s="59" t="s">
        <v>22</v>
      </c>
      <c r="I237" s="80">
        <v>32548</v>
      </c>
      <c r="J237" s="9" t="str">
        <f t="shared" si="57"/>
        <v>OLS</v>
      </c>
      <c r="K237" s="105" t="s">
        <v>31</v>
      </c>
      <c r="L237" s="95"/>
      <c r="M237" s="95"/>
      <c r="N237" s="117"/>
      <c r="O237" s="131"/>
      <c r="P237" s="117"/>
      <c r="Q237" s="131"/>
      <c r="R237" s="131"/>
      <c r="S237" s="131"/>
      <c r="T237" s="519"/>
      <c r="U237" s="519"/>
      <c r="V237" s="117"/>
      <c r="W237" s="32"/>
      <c r="X237" s="131"/>
      <c r="Y237" s="66"/>
      <c r="Z237" s="66"/>
      <c r="AA237" s="505" t="str">
        <f>IF(AB237=0,"",IF(AE237="",MID(C237,FIND(", ",C237)+2,4),AE237))</f>
        <v>2016</v>
      </c>
      <c r="AB237" s="534">
        <f>IF(COUNTIF($C$1:C237,C237)=1,1,0)</f>
        <v>1</v>
      </c>
      <c r="AC237" s="535">
        <f>IF(AND(F237="EQ-5D",AB237=1),COUNTA(K237:S237),"")</f>
        <v>1</v>
      </c>
      <c r="AD237" s="147" t="s">
        <v>788</v>
      </c>
      <c r="AE237" s="279"/>
      <c r="AG237" s="55"/>
      <c r="AH237" s="55"/>
      <c r="AI237" s="58"/>
      <c r="AJ237" s="55"/>
    </row>
    <row r="238" spans="1:36" ht="39" customHeight="1" thickBot="1" x14ac:dyDescent="0.25">
      <c r="A238" s="564"/>
      <c r="B238" s="935" t="s">
        <v>1191</v>
      </c>
      <c r="C238" s="90" t="s">
        <v>1072</v>
      </c>
      <c r="D238" s="93" t="s">
        <v>367</v>
      </c>
      <c r="E238" s="507" t="str">
        <f t="shared" si="54"/>
        <v>EORTC breast cancer instrument (QLQ-BR23)</v>
      </c>
      <c r="F238" s="743" t="s">
        <v>80</v>
      </c>
      <c r="G238" s="743" t="s">
        <v>60</v>
      </c>
      <c r="H238" s="743" t="s">
        <v>3</v>
      </c>
      <c r="I238" s="510">
        <v>607</v>
      </c>
      <c r="J238" s="931" t="str">
        <f t="shared" si="57"/>
        <v>OLS; GLM; CLAD; Tobit; robust MM-estimator, finite mixtures of beta regression model</v>
      </c>
      <c r="K238" s="108" t="s">
        <v>31</v>
      </c>
      <c r="L238" s="537" t="s">
        <v>45</v>
      </c>
      <c r="M238" s="719"/>
      <c r="N238" s="715"/>
      <c r="O238" s="521" t="s">
        <v>59</v>
      </c>
      <c r="P238" s="620" t="s">
        <v>88</v>
      </c>
      <c r="Q238" s="521"/>
      <c r="R238" s="521"/>
      <c r="S238" s="521" t="s">
        <v>1192</v>
      </c>
      <c r="T238" s="517"/>
      <c r="U238" s="517"/>
      <c r="V238" s="517"/>
      <c r="W238" s="929"/>
      <c r="X238" s="131"/>
      <c r="Y238" s="66"/>
      <c r="Z238" s="66"/>
      <c r="AA238" s="505"/>
      <c r="AB238" s="534"/>
      <c r="AC238" s="535"/>
      <c r="AD238" s="477" t="s">
        <v>1175</v>
      </c>
      <c r="AE238" s="279"/>
      <c r="AG238" s="55"/>
      <c r="AH238" s="55"/>
      <c r="AI238" s="58"/>
      <c r="AJ238" s="55"/>
    </row>
    <row r="239" spans="1:36" ht="25.5" customHeight="1" thickBot="1" x14ac:dyDescent="0.25">
      <c r="A239" s="564"/>
      <c r="B239" s="942"/>
      <c r="C239" s="245" t="s">
        <v>1072</v>
      </c>
      <c r="D239" s="93" t="s">
        <v>367</v>
      </c>
      <c r="E239" s="728" t="str">
        <f t="shared" si="54"/>
        <v>EORTC breast cancer instrument (QLQ-BR23)</v>
      </c>
      <c r="F239" s="742" t="s">
        <v>20</v>
      </c>
      <c r="G239" s="742" t="s">
        <v>60</v>
      </c>
      <c r="H239" s="742" t="s">
        <v>3</v>
      </c>
      <c r="I239" s="531">
        <v>607</v>
      </c>
      <c r="J239" s="932"/>
      <c r="K239" s="108" t="s">
        <v>31</v>
      </c>
      <c r="L239" s="537" t="s">
        <v>45</v>
      </c>
      <c r="M239" s="719"/>
      <c r="N239" s="715"/>
      <c r="O239" s="521" t="s">
        <v>59</v>
      </c>
      <c r="P239" s="620" t="s">
        <v>88</v>
      </c>
      <c r="Q239" s="521"/>
      <c r="R239" s="521"/>
      <c r="S239" s="521" t="s">
        <v>1192</v>
      </c>
      <c r="T239" s="840"/>
      <c r="U239" s="840"/>
      <c r="V239" s="715"/>
      <c r="W239" s="930"/>
      <c r="X239" s="131"/>
      <c r="Y239" s="66"/>
      <c r="Z239" s="66"/>
      <c r="AA239" s="505"/>
      <c r="AB239" s="534"/>
      <c r="AC239" s="535"/>
      <c r="AD239" s="477" t="s">
        <v>1175</v>
      </c>
      <c r="AE239" s="279"/>
      <c r="AG239" s="55"/>
      <c r="AH239" s="55"/>
      <c r="AI239" s="58"/>
      <c r="AJ239" s="55"/>
    </row>
    <row r="240" spans="1:36" ht="39" customHeight="1" thickBot="1" x14ac:dyDescent="0.25">
      <c r="A240" s="212"/>
      <c r="B240" s="28" t="s">
        <v>449</v>
      </c>
      <c r="C240" s="94" t="s">
        <v>448</v>
      </c>
      <c r="D240" s="95" t="s">
        <v>450</v>
      </c>
      <c r="E240" s="357" t="str">
        <f t="shared" si="54"/>
        <v>25-item Visual Functioning Questionnaire (VFQ-25) and visual acuity</v>
      </c>
      <c r="F240" s="29" t="s">
        <v>19</v>
      </c>
      <c r="G240" s="29" t="s">
        <v>451</v>
      </c>
      <c r="H240" s="29" t="s">
        <v>16</v>
      </c>
      <c r="I240" s="30">
        <v>148</v>
      </c>
      <c r="J240" s="9" t="str">
        <f t="shared" ref="J240:J253" si="58">CONCATENATE(IF(K240="","",CONCATENATE(K240,IF(COUNTA(K240:S240)=COUNTA(K240),"","; "))),IF(L240="","",CONCATENATE(L240,IF(COUNTA(K240:S240)=COUNTA(K240:L240),"","; "))),IF(M240="","",CONCATENATE(M240,IF(COUNTA(K240:S240)=COUNTA(K240:M240),"","; "))),IF(N240="","",CONCATENATE(N240,IF(COUNTA(K240:S240)=COUNTA(K240:N240),"","; "))),IF(O240="","",CONCATENATE(O240,IF(COUNTA(K240:S240)=COUNTA(K240:O240),"","; "))),IF(P240="","",CONCATENATE(P240,IF(COUNTA(K240:S240)=COUNTA(K240:P240),"","; "))),IF(Q240="","",CONCATENATE(Q240,IF(COUNTA(K240:S240)=COUNTA(K240:Q240),"","; "))),IF(S240="","",S240))</f>
        <v>Not stated</v>
      </c>
      <c r="K240" s="95"/>
      <c r="L240" s="95"/>
      <c r="M240" s="95"/>
      <c r="N240" s="117"/>
      <c r="O240" s="117"/>
      <c r="P240" s="117"/>
      <c r="Q240" s="118"/>
      <c r="R240" s="118"/>
      <c r="S240" s="117" t="s">
        <v>242</v>
      </c>
      <c r="T240" s="519"/>
      <c r="U240" s="519"/>
      <c r="V240" s="117"/>
      <c r="W240" s="32"/>
      <c r="X240" s="117"/>
      <c r="Y240" s="12"/>
      <c r="Z240" s="12"/>
      <c r="AA240" s="505" t="str">
        <f t="shared" ref="AA240:AA245" si="59">IF(AB240=0,"",IF(AE240="",MID(C240,FIND(", ",C240)+2,4),AE240))</f>
        <v>2008</v>
      </c>
      <c r="AB240" s="534">
        <f>IF(COUNTIF($C$1:C240,C240)=1,1,0)</f>
        <v>1</v>
      </c>
      <c r="AC240" s="535">
        <f t="shared" ref="AC240:AC245" si="60">IF(AND(F240="EQ-5D",AB240=1),COUNTA(K240:S240),"")</f>
        <v>1</v>
      </c>
      <c r="AD240" s="146" t="s">
        <v>458</v>
      </c>
      <c r="AE240" s="280"/>
      <c r="AG240" s="8"/>
      <c r="AH240" s="8"/>
      <c r="AI240" s="43"/>
      <c r="AJ240" s="8"/>
    </row>
    <row r="241" spans="1:38" ht="39" customHeight="1" thickBot="1" x14ac:dyDescent="0.25">
      <c r="B241" s="32" t="s">
        <v>306</v>
      </c>
      <c r="C241" s="94" t="s">
        <v>125</v>
      </c>
      <c r="D241" s="95" t="s">
        <v>28</v>
      </c>
      <c r="E241" s="357" t="str">
        <f t="shared" si="54"/>
        <v>SF-36</v>
      </c>
      <c r="F241" s="29" t="s">
        <v>19</v>
      </c>
      <c r="G241" s="29" t="s">
        <v>124</v>
      </c>
      <c r="H241" s="29" t="s">
        <v>83</v>
      </c>
      <c r="I241" s="30">
        <v>468</v>
      </c>
      <c r="J241" s="9" t="str">
        <f t="shared" si="58"/>
        <v>OLS</v>
      </c>
      <c r="K241" s="95" t="s">
        <v>31</v>
      </c>
      <c r="L241" s="95"/>
      <c r="M241" s="95"/>
      <c r="N241" s="117"/>
      <c r="O241" s="117"/>
      <c r="P241" s="117"/>
      <c r="Q241" s="117"/>
      <c r="R241" s="519"/>
      <c r="S241" s="117"/>
      <c r="T241" s="519"/>
      <c r="U241" s="519" t="s">
        <v>221</v>
      </c>
      <c r="V241" s="117" t="s">
        <v>221</v>
      </c>
      <c r="W241" s="32" t="s">
        <v>345</v>
      </c>
      <c r="X241" s="117"/>
      <c r="Y241" s="12"/>
      <c r="Z241" s="12"/>
      <c r="AA241" s="505" t="str">
        <f t="shared" si="59"/>
        <v>2000</v>
      </c>
      <c r="AB241" s="534">
        <f>IF(COUNTIF($C$1:C241,C241)=1,1,0)</f>
        <v>1</v>
      </c>
      <c r="AC241" s="535">
        <f t="shared" si="60"/>
        <v>1</v>
      </c>
      <c r="AI241" s="43" t="s">
        <v>356</v>
      </c>
    </row>
    <row r="242" spans="1:38" ht="66" customHeight="1" thickBot="1" x14ac:dyDescent="0.25">
      <c r="B242" s="32" t="s">
        <v>433</v>
      </c>
      <c r="C242" s="94" t="s">
        <v>115</v>
      </c>
      <c r="D242" s="95" t="s">
        <v>434</v>
      </c>
      <c r="E242" s="357" t="str">
        <f t="shared" si="54"/>
        <v>Breathlessness Grade and Canadian Cardiovascular Society (CCS) classification of angina and number of drug classes used</v>
      </c>
      <c r="F242" s="29" t="s">
        <v>19</v>
      </c>
      <c r="G242" s="29" t="s">
        <v>148</v>
      </c>
      <c r="H242" s="29" t="s">
        <v>4</v>
      </c>
      <c r="I242" s="30">
        <v>503</v>
      </c>
      <c r="J242" s="9" t="str">
        <f t="shared" si="58"/>
        <v>OLS; Tobit; response mapping</v>
      </c>
      <c r="K242" s="95" t="s">
        <v>31</v>
      </c>
      <c r="L242" s="95"/>
      <c r="M242" s="95"/>
      <c r="N242" s="117"/>
      <c r="O242" s="117"/>
      <c r="P242" s="118" t="s">
        <v>88</v>
      </c>
      <c r="Q242" s="118" t="s">
        <v>46</v>
      </c>
      <c r="R242" s="118"/>
      <c r="S242" s="117"/>
      <c r="T242" s="519"/>
      <c r="U242" s="519"/>
      <c r="V242" s="118" t="s">
        <v>436</v>
      </c>
      <c r="W242" s="32" t="str">
        <f>V242</f>
        <v>In Longworth 2007, see Chapters 3 &amp; 5 and Appendix A. Model performance and QALY gains compared against SF-6D and mapping from SF-36 in Chapter 5, in addition to exploration of methods to allow for uncertainty.</v>
      </c>
      <c r="X242" s="117"/>
      <c r="Y242" s="12"/>
      <c r="Z242" s="12"/>
      <c r="AA242" s="505" t="str">
        <f t="shared" si="59"/>
        <v>2005</v>
      </c>
      <c r="AB242" s="534">
        <f>IF(COUNTIF($C$1:C242,C242)=1,1,0)</f>
        <v>1</v>
      </c>
      <c r="AC242" s="535">
        <f t="shared" si="60"/>
        <v>3</v>
      </c>
      <c r="AI242" s="43" t="s">
        <v>678</v>
      </c>
    </row>
    <row r="243" spans="1:38" ht="53.25" customHeight="1" thickBot="1" x14ac:dyDescent="0.25">
      <c r="B243" s="68" t="s">
        <v>442</v>
      </c>
      <c r="C243" s="103" t="s">
        <v>443</v>
      </c>
      <c r="D243" s="337" t="s">
        <v>28</v>
      </c>
      <c r="E243" s="357" t="str">
        <f t="shared" si="54"/>
        <v>SF-36</v>
      </c>
      <c r="F243" s="29" t="s">
        <v>19</v>
      </c>
      <c r="G243" s="29" t="s">
        <v>148</v>
      </c>
      <c r="H243" s="29" t="s">
        <v>4</v>
      </c>
      <c r="I243" s="35">
        <v>423</v>
      </c>
      <c r="J243" s="9" t="str">
        <f t="shared" si="58"/>
        <v>Response mapping</v>
      </c>
      <c r="K243" s="337"/>
      <c r="L243" s="337"/>
      <c r="M243" s="337"/>
      <c r="N243" s="334"/>
      <c r="O243" s="334"/>
      <c r="P243" s="334"/>
      <c r="Q243" s="351" t="s">
        <v>176</v>
      </c>
      <c r="R243" s="764"/>
      <c r="S243" s="334"/>
      <c r="T243" s="838"/>
      <c r="U243" s="838"/>
      <c r="V243" s="351" t="s">
        <v>435</v>
      </c>
      <c r="W243" s="32" t="str">
        <f>V243</f>
        <v>See Chapter 4 and Appendix B. Model performance and QALY gains compared against SF-6D and mapping from CCS &amp; breathlessness measures in Chapter 5.</v>
      </c>
      <c r="X243" s="334"/>
      <c r="Y243" s="18"/>
      <c r="Z243" s="18"/>
      <c r="AA243" s="505" t="str">
        <f t="shared" si="59"/>
        <v>2007</v>
      </c>
      <c r="AB243" s="534">
        <f>IF(COUNTIF($C$1:C243,C243)=1,1,0)</f>
        <v>1</v>
      </c>
      <c r="AC243" s="535">
        <f t="shared" si="60"/>
        <v>1</v>
      </c>
      <c r="AD243" s="146" t="s">
        <v>458</v>
      </c>
      <c r="AE243" s="280"/>
      <c r="AI243" s="43"/>
    </row>
    <row r="244" spans="1:38" ht="51.95" customHeight="1" thickBot="1" x14ac:dyDescent="0.25">
      <c r="A244" s="564"/>
      <c r="B244" s="939" t="s">
        <v>640</v>
      </c>
      <c r="C244" s="103" t="s">
        <v>689</v>
      </c>
      <c r="D244" s="629" t="s">
        <v>651</v>
      </c>
      <c r="E244" s="357" t="str">
        <f t="shared" si="54"/>
        <v>EORTC QLQ-C30</v>
      </c>
      <c r="F244" s="357" t="s">
        <v>19</v>
      </c>
      <c r="G244" s="357" t="s">
        <v>431</v>
      </c>
      <c r="H244" s="357" t="s">
        <v>3</v>
      </c>
      <c r="I244" s="33">
        <v>771</v>
      </c>
      <c r="J244" s="550" t="str">
        <f t="shared" si="58"/>
        <v>OLS; 2-part; Tobit; response mapping; polynomial spline</v>
      </c>
      <c r="K244" s="337" t="s">
        <v>31</v>
      </c>
      <c r="L244" s="337"/>
      <c r="M244" s="337"/>
      <c r="N244" s="351" t="s">
        <v>44</v>
      </c>
      <c r="O244" s="334"/>
      <c r="P244" s="351" t="s">
        <v>88</v>
      </c>
      <c r="Q244" s="351" t="s">
        <v>46</v>
      </c>
      <c r="R244" s="764"/>
      <c r="S244" s="351" t="s">
        <v>430</v>
      </c>
      <c r="T244" s="838"/>
      <c r="U244" s="838" t="s">
        <v>650</v>
      </c>
      <c r="V244" s="356" t="s">
        <v>1153</v>
      </c>
      <c r="W244" s="943" t="s">
        <v>1154</v>
      </c>
      <c r="X244" s="334"/>
      <c r="Y244" s="18"/>
      <c r="Z244" s="18"/>
      <c r="AA244" s="505" t="str">
        <f t="shared" si="59"/>
        <v>2014</v>
      </c>
      <c r="AB244" s="534">
        <f>IF(COUNTIF($C$1:C244,C244)=1,1,0)</f>
        <v>1</v>
      </c>
      <c r="AC244" s="535">
        <f t="shared" si="60"/>
        <v>5</v>
      </c>
      <c r="AD244" s="146" t="s">
        <v>458</v>
      </c>
      <c r="AE244" s="280"/>
      <c r="AI244" s="43"/>
    </row>
    <row r="245" spans="1:38" ht="78" customHeight="1" thickBot="1" x14ac:dyDescent="0.25">
      <c r="B245" s="940"/>
      <c r="C245" s="103" t="s">
        <v>689</v>
      </c>
      <c r="D245" s="364" t="s">
        <v>511</v>
      </c>
      <c r="E245" s="859" t="str">
        <f t="shared" si="54"/>
        <v>Functional Assessment of Cancer Therapy - General (FACT-G)</v>
      </c>
      <c r="F245" s="859" t="s">
        <v>19</v>
      </c>
      <c r="G245" s="859" t="s">
        <v>432</v>
      </c>
      <c r="H245" s="859" t="s">
        <v>3</v>
      </c>
      <c r="I245" s="224">
        <v>530</v>
      </c>
      <c r="J245" s="844" t="str">
        <f t="shared" si="58"/>
        <v>OLS; 2-part; Tobit; response mapping; polynomial spline, limited dependent variable mixture model</v>
      </c>
      <c r="K245" s="337" t="s">
        <v>31</v>
      </c>
      <c r="L245" s="337"/>
      <c r="M245" s="337"/>
      <c r="N245" s="351" t="s">
        <v>44</v>
      </c>
      <c r="O245" s="334"/>
      <c r="P245" s="351" t="s">
        <v>88</v>
      </c>
      <c r="Q245" s="351" t="s">
        <v>46</v>
      </c>
      <c r="R245" s="764"/>
      <c r="S245" s="351" t="s">
        <v>429</v>
      </c>
      <c r="T245" s="838"/>
      <c r="U245" s="838"/>
      <c r="V245" s="334"/>
      <c r="W245" s="958"/>
      <c r="X245" s="334"/>
      <c r="Y245" s="18"/>
      <c r="Z245" s="18"/>
      <c r="AA245" s="505" t="str">
        <f t="shared" si="59"/>
        <v/>
      </c>
      <c r="AB245" s="534">
        <f>IF(COUNTIF($C$1:C245,C245)=1,1,0)</f>
        <v>0</v>
      </c>
      <c r="AC245" s="535" t="str">
        <f t="shared" si="60"/>
        <v/>
      </c>
      <c r="AD245" s="146" t="s">
        <v>630</v>
      </c>
      <c r="AE245" s="280"/>
      <c r="AI245" s="43"/>
    </row>
    <row r="246" spans="1:38" ht="39" customHeight="1" thickBot="1" x14ac:dyDescent="0.25">
      <c r="B246" s="860" t="s">
        <v>1244</v>
      </c>
      <c r="C246" s="815" t="s">
        <v>1092</v>
      </c>
      <c r="D246" s="803" t="s">
        <v>1245</v>
      </c>
      <c r="E246" s="787" t="str">
        <f t="shared" si="54"/>
        <v xml:space="preserve"> HeartQoL</v>
      </c>
      <c r="F246" s="481" t="s">
        <v>80</v>
      </c>
      <c r="G246" s="481" t="s">
        <v>1281</v>
      </c>
      <c r="H246" s="481" t="s">
        <v>4</v>
      </c>
      <c r="I246" s="46">
        <v>406</v>
      </c>
      <c r="J246" s="831" t="str">
        <f t="shared" si="58"/>
        <v>OLS</v>
      </c>
      <c r="K246" s="811" t="s">
        <v>31</v>
      </c>
      <c r="L246" s="795"/>
      <c r="M246" s="795"/>
      <c r="N246" s="797"/>
      <c r="O246" s="791"/>
      <c r="P246" s="797"/>
      <c r="Q246" s="797"/>
      <c r="R246" s="797"/>
      <c r="S246" s="797"/>
      <c r="T246" s="838"/>
      <c r="U246" s="838"/>
      <c r="V246" s="791"/>
      <c r="W246" s="784"/>
      <c r="X246" s="791"/>
      <c r="Y246" s="18"/>
      <c r="Z246" s="18"/>
      <c r="AA246" s="505"/>
      <c r="AB246" s="534"/>
      <c r="AC246" s="535"/>
      <c r="AD246" s="526" t="s">
        <v>1236</v>
      </c>
      <c r="AE246" s="280"/>
      <c r="AI246" s="43"/>
    </row>
    <row r="247" spans="1:38" ht="77.25" customHeight="1" thickBot="1" x14ac:dyDescent="0.25">
      <c r="B247" s="784" t="s">
        <v>576</v>
      </c>
      <c r="C247" s="94" t="s">
        <v>572</v>
      </c>
      <c r="D247" s="95" t="s">
        <v>164</v>
      </c>
      <c r="E247" s="29" t="str">
        <f t="shared" si="54"/>
        <v>Health Assessment Questionnaire (HAQ)</v>
      </c>
      <c r="F247" s="59" t="s">
        <v>19</v>
      </c>
      <c r="G247" s="59" t="s">
        <v>27</v>
      </c>
      <c r="H247" s="29" t="s">
        <v>9</v>
      </c>
      <c r="I247" s="80">
        <v>233</v>
      </c>
      <c r="J247" s="9" t="str">
        <f t="shared" si="58"/>
        <v>OLS</v>
      </c>
      <c r="K247" s="105" t="s">
        <v>31</v>
      </c>
      <c r="L247" s="95"/>
      <c r="M247" s="95"/>
      <c r="N247" s="117"/>
      <c r="O247" s="117"/>
      <c r="P247" s="117"/>
      <c r="Q247" s="118"/>
      <c r="R247" s="118"/>
      <c r="S247" s="118"/>
      <c r="T247" s="519"/>
      <c r="U247" s="519"/>
      <c r="V247" s="131" t="s">
        <v>577</v>
      </c>
      <c r="W247" s="32" t="s">
        <v>578</v>
      </c>
      <c r="X247" s="117"/>
      <c r="Y247" s="18"/>
      <c r="Z247" s="18"/>
      <c r="AA247" s="505" t="str">
        <f t="shared" ref="AA247:AA252" si="61">IF(AB247=0,"",IF(AE247="",MID(C247,FIND(", ",C247)+2,4),AE247))</f>
        <v>2011</v>
      </c>
      <c r="AB247" s="534">
        <f>IF(COUNTIF($C$1:C247,C247)=1,1,0)</f>
        <v>1</v>
      </c>
      <c r="AC247" s="535">
        <f t="shared" ref="AC247:AC252" si="62">IF(AND(F247="EQ-5D",AB247=1),COUNTA(K247:S247),"")</f>
        <v>1</v>
      </c>
      <c r="AD247" s="147" t="s">
        <v>545</v>
      </c>
      <c r="AE247" s="279"/>
    </row>
    <row r="248" spans="1:38" ht="12.95" customHeight="1" thickBot="1" x14ac:dyDescent="0.25">
      <c r="B248" s="939" t="s">
        <v>600</v>
      </c>
      <c r="C248" s="103" t="s">
        <v>583</v>
      </c>
      <c r="D248" s="337" t="s">
        <v>164</v>
      </c>
      <c r="E248" s="929" t="str">
        <f t="shared" si="54"/>
        <v>Health Assessment Questionnaire (HAQ)</v>
      </c>
      <c r="F248" s="347" t="s">
        <v>19</v>
      </c>
      <c r="G248" s="1075" t="s">
        <v>27</v>
      </c>
      <c r="H248" s="331" t="s">
        <v>9</v>
      </c>
      <c r="I248" s="154">
        <v>317</v>
      </c>
      <c r="J248" s="488" t="str">
        <f t="shared" si="58"/>
        <v>OLS</v>
      </c>
      <c r="K248" s="296" t="s">
        <v>31</v>
      </c>
      <c r="L248" s="337"/>
      <c r="M248" s="337"/>
      <c r="N248" s="334"/>
      <c r="O248" s="334"/>
      <c r="P248" s="334"/>
      <c r="Q248" s="351"/>
      <c r="R248" s="764"/>
      <c r="S248" s="351"/>
      <c r="T248" s="838"/>
      <c r="U248" s="838"/>
      <c r="V248" s="132" t="s">
        <v>601</v>
      </c>
      <c r="W248" s="939" t="s">
        <v>602</v>
      </c>
      <c r="X248" s="334"/>
      <c r="Y248" s="18"/>
      <c r="Z248" s="18"/>
      <c r="AA248" s="505" t="str">
        <f t="shared" si="61"/>
        <v>2007</v>
      </c>
      <c r="AB248" s="534">
        <f>IF(COUNTIF($C$1:C248,C248)=1,1,0)</f>
        <v>1</v>
      </c>
      <c r="AC248" s="535">
        <f t="shared" si="62"/>
        <v>1</v>
      </c>
      <c r="AD248" s="147" t="s">
        <v>545</v>
      </c>
      <c r="AE248" s="279"/>
    </row>
    <row r="249" spans="1:38" ht="12.95" customHeight="1" thickBot="1" x14ac:dyDescent="0.25">
      <c r="B249" s="940"/>
      <c r="C249" s="103" t="s">
        <v>583</v>
      </c>
      <c r="D249" s="337" t="s">
        <v>164</v>
      </c>
      <c r="E249" s="980"/>
      <c r="F249" s="332" t="s">
        <v>2</v>
      </c>
      <c r="G249" s="1001"/>
      <c r="H249" s="355" t="str">
        <f>H248</f>
        <v>Musculoskeletal</v>
      </c>
      <c r="I249" s="63">
        <v>317</v>
      </c>
      <c r="J249" s="484" t="str">
        <f t="shared" si="58"/>
        <v>OLS</v>
      </c>
      <c r="K249" s="296" t="s">
        <v>31</v>
      </c>
      <c r="L249" s="337"/>
      <c r="M249" s="337"/>
      <c r="N249" s="334"/>
      <c r="O249" s="334"/>
      <c r="P249" s="334"/>
      <c r="Q249" s="351"/>
      <c r="R249" s="764"/>
      <c r="S249" s="351"/>
      <c r="T249" s="838"/>
      <c r="U249" s="838"/>
      <c r="V249" s="132"/>
      <c r="W249" s="940"/>
      <c r="X249" s="334"/>
      <c r="Y249" s="18"/>
      <c r="Z249" s="18"/>
      <c r="AA249" s="505" t="str">
        <f t="shared" si="61"/>
        <v/>
      </c>
      <c r="AB249" s="534">
        <f>IF(COUNTIF($C$1:C249,C249)=1,1,0)</f>
        <v>0</v>
      </c>
      <c r="AC249" s="535" t="str">
        <f t="shared" si="62"/>
        <v/>
      </c>
      <c r="AD249" s="147" t="s">
        <v>545</v>
      </c>
      <c r="AE249" s="279"/>
    </row>
    <row r="250" spans="1:38" ht="12.95" customHeight="1" thickBot="1" x14ac:dyDescent="0.25">
      <c r="B250" s="940"/>
      <c r="C250" s="103" t="s">
        <v>583</v>
      </c>
      <c r="D250" s="337" t="s">
        <v>164</v>
      </c>
      <c r="E250" s="980"/>
      <c r="F250" s="332" t="s">
        <v>1</v>
      </c>
      <c r="G250" s="1001"/>
      <c r="H250" s="355" t="str">
        <f>H249</f>
        <v>Musculoskeletal</v>
      </c>
      <c r="I250" s="63">
        <v>317</v>
      </c>
      <c r="J250" s="484" t="str">
        <f t="shared" si="58"/>
        <v>OLS</v>
      </c>
      <c r="K250" s="296" t="s">
        <v>31</v>
      </c>
      <c r="L250" s="337"/>
      <c r="M250" s="337"/>
      <c r="N250" s="334"/>
      <c r="O250" s="334"/>
      <c r="P250" s="334"/>
      <c r="Q250" s="351"/>
      <c r="R250" s="764"/>
      <c r="S250" s="351"/>
      <c r="T250" s="838"/>
      <c r="U250" s="838"/>
      <c r="V250" s="132"/>
      <c r="W250" s="940"/>
      <c r="X250" s="334"/>
      <c r="Y250" s="18"/>
      <c r="Z250" s="18"/>
      <c r="AA250" s="505" t="str">
        <f t="shared" si="61"/>
        <v/>
      </c>
      <c r="AB250" s="534">
        <f>IF(COUNTIF($C$1:C250,C250)=1,1,0)</f>
        <v>0</v>
      </c>
      <c r="AC250" s="535" t="str">
        <f t="shared" si="62"/>
        <v/>
      </c>
      <c r="AD250" s="147" t="s">
        <v>545</v>
      </c>
      <c r="AE250" s="279"/>
    </row>
    <row r="251" spans="1:38" ht="12.95" customHeight="1" thickBot="1" x14ac:dyDescent="0.25">
      <c r="B251" s="940"/>
      <c r="C251" s="103" t="s">
        <v>583</v>
      </c>
      <c r="D251" s="337" t="s">
        <v>164</v>
      </c>
      <c r="E251" s="980"/>
      <c r="F251" s="323" t="s">
        <v>20</v>
      </c>
      <c r="G251" s="1001"/>
      <c r="H251" s="358" t="str">
        <f>H250</f>
        <v>Musculoskeletal</v>
      </c>
      <c r="I251" s="61">
        <v>317</v>
      </c>
      <c r="J251" s="489" t="str">
        <f t="shared" si="58"/>
        <v>OLS</v>
      </c>
      <c r="K251" s="296" t="s">
        <v>31</v>
      </c>
      <c r="L251" s="337"/>
      <c r="M251" s="337"/>
      <c r="N251" s="334"/>
      <c r="O251" s="334"/>
      <c r="P251" s="334"/>
      <c r="Q251" s="351"/>
      <c r="R251" s="764"/>
      <c r="S251" s="351"/>
      <c r="T251" s="838"/>
      <c r="U251" s="838"/>
      <c r="V251" s="132"/>
      <c r="W251" s="940"/>
      <c r="X251" s="334"/>
      <c r="Y251" s="18"/>
      <c r="Z251" s="18"/>
      <c r="AA251" s="505" t="str">
        <f t="shared" si="61"/>
        <v/>
      </c>
      <c r="AB251" s="534">
        <f>IF(COUNTIF($C$1:C251,C251)=1,1,0)</f>
        <v>0</v>
      </c>
      <c r="AC251" s="535" t="str">
        <f t="shared" si="62"/>
        <v/>
      </c>
      <c r="AD251" s="147" t="s">
        <v>545</v>
      </c>
      <c r="AE251" s="279"/>
    </row>
    <row r="252" spans="1:38" s="921" customFormat="1" ht="39" customHeight="1" thickBot="1" x14ac:dyDescent="0.25">
      <c r="A252" s="273"/>
      <c r="B252" s="216" t="s">
        <v>785</v>
      </c>
      <c r="C252" s="217" t="s">
        <v>834</v>
      </c>
      <c r="D252" s="214" t="s">
        <v>651</v>
      </c>
      <c r="E252" s="29" t="str">
        <f t="shared" ref="E252:E257" si="63">D252</f>
        <v>EORTC QLQ-C30</v>
      </c>
      <c r="F252" s="59" t="s">
        <v>19</v>
      </c>
      <c r="G252" s="59" t="s">
        <v>772</v>
      </c>
      <c r="H252" s="219" t="s">
        <v>3</v>
      </c>
      <c r="I252" s="80">
        <v>529</v>
      </c>
      <c r="J252" s="478" t="str">
        <f t="shared" si="58"/>
        <v>Linear mixed model; Tobit</v>
      </c>
      <c r="K252" s="105" t="s">
        <v>786</v>
      </c>
      <c r="L252" s="95"/>
      <c r="M252" s="95"/>
      <c r="N252" s="138"/>
      <c r="O252" s="138"/>
      <c r="P252" s="515" t="s">
        <v>88</v>
      </c>
      <c r="Q252" s="96"/>
      <c r="R252" s="96"/>
      <c r="S252" s="96"/>
      <c r="T252" s="138"/>
      <c r="U252" s="271" t="s">
        <v>996</v>
      </c>
      <c r="V252" s="252"/>
      <c r="W252" s="216" t="s">
        <v>997</v>
      </c>
      <c r="X252" s="237" t="s">
        <v>773</v>
      </c>
      <c r="Y252" s="238"/>
      <c r="Z252" s="238"/>
      <c r="AA252" s="505">
        <f t="shared" si="61"/>
        <v>2016</v>
      </c>
      <c r="AB252" s="534">
        <f>IF(COUNTIF($C$1:C252,C252)=1,1,0)</f>
        <v>1</v>
      </c>
      <c r="AC252" s="535">
        <f t="shared" si="62"/>
        <v>2</v>
      </c>
      <c r="AD252" s="239" t="s">
        <v>784</v>
      </c>
      <c r="AE252" s="287">
        <v>2016</v>
      </c>
      <c r="AF252" s="240"/>
      <c r="AG252" s="240"/>
      <c r="AH252" s="240"/>
      <c r="AI252" s="240"/>
      <c r="AJ252" s="240"/>
      <c r="AK252" s="240"/>
      <c r="AL252" s="240"/>
    </row>
    <row r="253" spans="1:38" s="921" customFormat="1" ht="51.95" customHeight="1" thickBot="1" x14ac:dyDescent="0.25">
      <c r="A253" s="915"/>
      <c r="B253" s="943" t="s">
        <v>1194</v>
      </c>
      <c r="C253" s="221" t="s">
        <v>1073</v>
      </c>
      <c r="D253" s="511" t="s">
        <v>157</v>
      </c>
      <c r="E253" s="731" t="str">
        <f t="shared" si="63"/>
        <v>Oxford Hip Score (OHS)</v>
      </c>
      <c r="F253" s="743" t="s">
        <v>80</v>
      </c>
      <c r="G253" s="743" t="s">
        <v>1193</v>
      </c>
      <c r="H253" s="507" t="s">
        <v>9</v>
      </c>
      <c r="I253" s="510">
        <v>352</v>
      </c>
      <c r="J253" s="933" t="str">
        <f t="shared" si="58"/>
        <v>OLS; GLM; Tobit; beta regression</v>
      </c>
      <c r="K253" s="296" t="s">
        <v>31</v>
      </c>
      <c r="L253" s="726" t="s">
        <v>45</v>
      </c>
      <c r="M253" s="718"/>
      <c r="N253" s="724"/>
      <c r="O253" s="724"/>
      <c r="P253" s="482" t="s">
        <v>88</v>
      </c>
      <c r="Q253" s="722"/>
      <c r="R253" s="769"/>
      <c r="S253" s="482" t="s">
        <v>966</v>
      </c>
      <c r="T253" s="852"/>
      <c r="U253" s="964"/>
      <c r="V253" s="746"/>
      <c r="W253" s="1059"/>
      <c r="X253" s="237"/>
      <c r="Y253" s="238"/>
      <c r="Z253" s="238"/>
      <c r="AA253" s="505"/>
      <c r="AB253" s="534"/>
      <c r="AC253" s="535"/>
      <c r="AD253" s="239" t="s">
        <v>1175</v>
      </c>
      <c r="AE253" s="287"/>
      <c r="AF253" s="240"/>
      <c r="AG253" s="240"/>
      <c r="AH253" s="240"/>
      <c r="AI253" s="240"/>
      <c r="AJ253" s="240"/>
      <c r="AK253" s="240"/>
      <c r="AL253" s="240"/>
    </row>
    <row r="254" spans="1:38" s="921" customFormat="1" ht="51.95" customHeight="1" thickBot="1" x14ac:dyDescent="0.25">
      <c r="A254" s="915"/>
      <c r="B254" s="944"/>
      <c r="C254" s="747" t="s">
        <v>1073</v>
      </c>
      <c r="D254" s="298" t="s">
        <v>119</v>
      </c>
      <c r="E254" s="729" t="str">
        <f t="shared" si="63"/>
        <v>Oxford Knee Score (OKS)</v>
      </c>
      <c r="F254" s="910" t="s">
        <v>80</v>
      </c>
      <c r="G254" s="741" t="s">
        <v>163</v>
      </c>
      <c r="H254" s="481" t="s">
        <v>9</v>
      </c>
      <c r="I254" s="64">
        <v>390</v>
      </c>
      <c r="J254" s="934"/>
      <c r="K254" s="296" t="s">
        <v>31</v>
      </c>
      <c r="L254" s="726" t="s">
        <v>45</v>
      </c>
      <c r="M254" s="718"/>
      <c r="N254" s="724"/>
      <c r="O254" s="724"/>
      <c r="P254" s="482" t="s">
        <v>88</v>
      </c>
      <c r="Q254" s="722"/>
      <c r="R254" s="769"/>
      <c r="S254" s="482" t="s">
        <v>966</v>
      </c>
      <c r="T254" s="852"/>
      <c r="U254" s="1078"/>
      <c r="V254" s="746"/>
      <c r="W254" s="1060"/>
      <c r="X254" s="237"/>
      <c r="Y254" s="238"/>
      <c r="Z254" s="238"/>
      <c r="AA254" s="505"/>
      <c r="AB254" s="534"/>
      <c r="AC254" s="535"/>
      <c r="AD254" s="239" t="s">
        <v>1175</v>
      </c>
      <c r="AE254" s="287"/>
      <c r="AF254" s="240"/>
      <c r="AG254" s="240"/>
      <c r="AH254" s="240"/>
      <c r="AI254" s="240"/>
      <c r="AJ254" s="240"/>
      <c r="AK254" s="240"/>
      <c r="AL254" s="240"/>
    </row>
    <row r="255" spans="1:38" ht="26.1" customHeight="1" thickBot="1" x14ac:dyDescent="0.25">
      <c r="B255" s="939" t="s">
        <v>307</v>
      </c>
      <c r="C255" s="106" t="s">
        <v>133</v>
      </c>
      <c r="D255" s="337" t="s">
        <v>134</v>
      </c>
      <c r="E255" s="357" t="str">
        <f t="shared" si="63"/>
        <v>Visual analogue scale rating of pain</v>
      </c>
      <c r="F255" s="357" t="s">
        <v>19</v>
      </c>
      <c r="G255" s="357" t="s">
        <v>135</v>
      </c>
      <c r="H255" s="357" t="s">
        <v>9</v>
      </c>
      <c r="I255" s="33">
        <v>141</v>
      </c>
      <c r="J255" s="550" t="str">
        <f t="shared" ref="J255:J270" si="64">CONCATENATE(IF(K255="","",CONCATENATE(K255,IF(COUNTA(K255:S255)=COUNTA(K255),"","; "))),IF(L255="","",CONCATENATE(L255,IF(COUNTA(K255:S255)=COUNTA(K255:L255),"","; "))),IF(M255="","",CONCATENATE(M255,IF(COUNTA(K255:S255)=COUNTA(K255:M255),"","; "))),IF(N255="","",CONCATENATE(N255,IF(COUNTA(K255:S255)=COUNTA(K255:N255),"","; "))),IF(O255="","",CONCATENATE(O255,IF(COUNTA(K255:S255)=COUNTA(K255:O255),"","; "))),IF(P255="","",CONCATENATE(P255,IF(COUNTA(K255:S255)=COUNTA(K255:P255),"","; "))),IF(Q255="","",CONCATENATE(Q255,IF(COUNTA(K255:S255)=COUNTA(K255:Q255),"","; "))),IF(S255="","",S255))</f>
        <v>OLS; CLAD; Tobit</v>
      </c>
      <c r="K255" s="91" t="s">
        <v>31</v>
      </c>
      <c r="L255" s="91"/>
      <c r="M255" s="91"/>
      <c r="N255" s="115"/>
      <c r="O255" s="122" t="s">
        <v>59</v>
      </c>
      <c r="P255" s="122" t="s">
        <v>88</v>
      </c>
      <c r="Q255" s="115"/>
      <c r="R255" s="517"/>
      <c r="S255" s="115"/>
      <c r="T255" s="517"/>
      <c r="U255" s="517"/>
      <c r="V255" s="115"/>
      <c r="W255" s="969"/>
      <c r="X255" s="334"/>
      <c r="Y255" s="18"/>
      <c r="Z255" s="18"/>
      <c r="AA255" s="505" t="str">
        <f t="shared" ref="AA255:AA262" si="65">IF(AB255=0,"",IF(AE255="",MID(C255,FIND(", ",C255)+2,4),AE255))</f>
        <v>2012</v>
      </c>
      <c r="AB255" s="534">
        <f>IF(COUNTIF($C$1:C255,C255)=1,1,0)</f>
        <v>1</v>
      </c>
      <c r="AC255" s="535">
        <f t="shared" ref="AC255:AC262" si="66">IF(AND(F255="EQ-5D",AB255=1),COUNTA(K255:S255),"")</f>
        <v>3</v>
      </c>
      <c r="AG255" s="7"/>
      <c r="AH255" s="7"/>
      <c r="AI255" s="7"/>
      <c r="AJ255" s="7"/>
    </row>
    <row r="256" spans="1:38" ht="26.1" customHeight="1" thickBot="1" x14ac:dyDescent="0.25">
      <c r="B256" s="958"/>
      <c r="C256" s="106" t="s">
        <v>133</v>
      </c>
      <c r="D256" s="337" t="s">
        <v>28</v>
      </c>
      <c r="E256" s="47" t="str">
        <f t="shared" si="63"/>
        <v>SF-36</v>
      </c>
      <c r="F256" s="322" t="s">
        <v>19</v>
      </c>
      <c r="G256" s="322" t="s">
        <v>135</v>
      </c>
      <c r="H256" s="47" t="s">
        <v>9</v>
      </c>
      <c r="I256" s="46">
        <v>133</v>
      </c>
      <c r="J256" s="545" t="str">
        <f t="shared" si="64"/>
        <v>OLS; CLAD; Tobit</v>
      </c>
      <c r="K256" s="338" t="s">
        <v>31</v>
      </c>
      <c r="L256" s="338"/>
      <c r="M256" s="338"/>
      <c r="N256" s="335"/>
      <c r="O256" s="128" t="s">
        <v>59</v>
      </c>
      <c r="P256" s="128" t="s">
        <v>88</v>
      </c>
      <c r="Q256" s="336"/>
      <c r="R256" s="759"/>
      <c r="S256" s="335"/>
      <c r="T256" s="839"/>
      <c r="U256" s="839"/>
      <c r="V256" s="335"/>
      <c r="W256" s="970"/>
      <c r="X256" s="334"/>
      <c r="Y256" s="18"/>
      <c r="Z256" s="18"/>
      <c r="AA256" s="505" t="str">
        <f t="shared" si="65"/>
        <v/>
      </c>
      <c r="AB256" s="534">
        <f>IF(COUNTIF($C$1:C256,C256)=1,1,0)</f>
        <v>0</v>
      </c>
      <c r="AC256" s="535" t="str">
        <f t="shared" si="66"/>
        <v/>
      </c>
    </row>
    <row r="257" spans="1:36" ht="26.1" customHeight="1" thickBot="1" x14ac:dyDescent="0.25">
      <c r="B257" s="939" t="s">
        <v>308</v>
      </c>
      <c r="C257" s="90" t="s">
        <v>243</v>
      </c>
      <c r="D257" s="91" t="s">
        <v>239</v>
      </c>
      <c r="E257" s="929" t="str">
        <f t="shared" si="63"/>
        <v>Epworth Sleepiness Scale (ESS)</v>
      </c>
      <c r="F257" s="357" t="s">
        <v>19</v>
      </c>
      <c r="G257" s="357" t="s">
        <v>241</v>
      </c>
      <c r="H257" s="357" t="s">
        <v>17</v>
      </c>
      <c r="I257" s="33" t="s">
        <v>242</v>
      </c>
      <c r="J257" s="550" t="str">
        <f t="shared" si="64"/>
        <v>OLS; GLM</v>
      </c>
      <c r="K257" s="91" t="s">
        <v>31</v>
      </c>
      <c r="L257" s="91" t="s">
        <v>45</v>
      </c>
      <c r="M257" s="91"/>
      <c r="N257" s="115"/>
      <c r="O257" s="115"/>
      <c r="P257" s="115"/>
      <c r="Q257" s="115"/>
      <c r="R257" s="517"/>
      <c r="S257" s="115"/>
      <c r="T257" s="517"/>
      <c r="U257" s="517" t="s">
        <v>240</v>
      </c>
      <c r="V257" s="115" t="s">
        <v>240</v>
      </c>
      <c r="W257" s="1072" t="s">
        <v>240</v>
      </c>
      <c r="X257" s="115"/>
      <c r="Y257" s="14"/>
      <c r="Z257" s="14"/>
      <c r="AA257" s="505" t="str">
        <f t="shared" si="65"/>
        <v>2009</v>
      </c>
      <c r="AB257" s="534">
        <f>IF(COUNTIF($C$1:C257,C257)=1,1,0)</f>
        <v>1</v>
      </c>
      <c r="AC257" s="535">
        <f t="shared" si="66"/>
        <v>2</v>
      </c>
    </row>
    <row r="258" spans="1:36" ht="39" customHeight="1" thickBot="1" x14ac:dyDescent="0.25">
      <c r="B258" s="958"/>
      <c r="C258" s="245" t="s">
        <v>243</v>
      </c>
      <c r="D258" s="339" t="s">
        <v>239</v>
      </c>
      <c r="E258" s="930"/>
      <c r="F258" s="318" t="s">
        <v>20</v>
      </c>
      <c r="G258" s="318" t="s">
        <v>241</v>
      </c>
      <c r="H258" s="318" t="s">
        <v>17</v>
      </c>
      <c r="I258" s="267" t="s">
        <v>242</v>
      </c>
      <c r="J258" s="545" t="str">
        <f t="shared" si="64"/>
        <v>OLS; GLM</v>
      </c>
      <c r="K258" s="339" t="s">
        <v>31</v>
      </c>
      <c r="L258" s="339" t="s">
        <v>45</v>
      </c>
      <c r="M258" s="339"/>
      <c r="N258" s="336"/>
      <c r="O258" s="336"/>
      <c r="P258" s="336"/>
      <c r="Q258" s="336"/>
      <c r="R258" s="760"/>
      <c r="S258" s="336"/>
      <c r="T258" s="840"/>
      <c r="U258" s="840" t="s">
        <v>240</v>
      </c>
      <c r="V258" s="336" t="s">
        <v>240</v>
      </c>
      <c r="W258" s="989"/>
      <c r="X258" s="336"/>
      <c r="Y258" s="13"/>
      <c r="Z258" s="13"/>
      <c r="AA258" s="505" t="str">
        <f t="shared" si="65"/>
        <v/>
      </c>
      <c r="AB258" s="534">
        <f>IF(COUNTIF($C$1:C258,C258)=1,1,0)</f>
        <v>0</v>
      </c>
      <c r="AC258" s="535" t="str">
        <f t="shared" si="66"/>
        <v/>
      </c>
    </row>
    <row r="259" spans="1:36" ht="104.1" customHeight="1" thickBot="1" x14ac:dyDescent="0.25">
      <c r="B259" s="28" t="s">
        <v>309</v>
      </c>
      <c r="C259" s="94" t="s">
        <v>99</v>
      </c>
      <c r="D259" s="511" t="s">
        <v>651</v>
      </c>
      <c r="E259" s="357" t="str">
        <f t="shared" ref="E259:E265" si="67">D259</f>
        <v>EORTC QLQ-C30</v>
      </c>
      <c r="F259" s="29" t="s">
        <v>19</v>
      </c>
      <c r="G259" s="29" t="s">
        <v>199</v>
      </c>
      <c r="H259" s="29" t="s">
        <v>3</v>
      </c>
      <c r="I259" s="30">
        <v>877</v>
      </c>
      <c r="J259" s="9" t="str">
        <f t="shared" si="64"/>
        <v>OLS; response mapping</v>
      </c>
      <c r="K259" s="95" t="s">
        <v>31</v>
      </c>
      <c r="L259" s="95"/>
      <c r="M259" s="95"/>
      <c r="N259" s="117"/>
      <c r="O259" s="117"/>
      <c r="P259" s="117"/>
      <c r="Q259" s="118" t="s">
        <v>46</v>
      </c>
      <c r="R259" s="118"/>
      <c r="S259" s="117"/>
      <c r="T259" s="519" t="s">
        <v>62</v>
      </c>
      <c r="U259" s="118" t="s">
        <v>646</v>
      </c>
      <c r="V259" s="215" t="s">
        <v>838</v>
      </c>
      <c r="W259" s="216" t="s">
        <v>744</v>
      </c>
      <c r="X259" s="118" t="s">
        <v>216</v>
      </c>
      <c r="Y259" s="12"/>
      <c r="Z259" s="12"/>
      <c r="AA259" s="505" t="str">
        <f t="shared" si="65"/>
        <v>2009</v>
      </c>
      <c r="AB259" s="534">
        <f>IF(COUNTIF($C$1:C259,C259)=1,1,0)</f>
        <v>1</v>
      </c>
      <c r="AC259" s="535">
        <f t="shared" si="66"/>
        <v>2</v>
      </c>
      <c r="AG259" s="4"/>
      <c r="AI259" s="6" t="s">
        <v>364</v>
      </c>
      <c r="AJ259" s="40"/>
    </row>
    <row r="260" spans="1:36" ht="39" customHeight="1" thickBot="1" x14ac:dyDescent="0.25">
      <c r="B260" s="981" t="s">
        <v>867</v>
      </c>
      <c r="C260" s="386" t="s">
        <v>868</v>
      </c>
      <c r="D260" s="247" t="s">
        <v>870</v>
      </c>
      <c r="E260" s="357" t="str">
        <f t="shared" si="67"/>
        <v>Functional Assessment of Cancer Therapy-General (FACT-G)</v>
      </c>
      <c r="F260" s="292" t="s">
        <v>80</v>
      </c>
      <c r="G260" s="292" t="s">
        <v>869</v>
      </c>
      <c r="H260" s="357" t="s">
        <v>3</v>
      </c>
      <c r="I260" s="33">
        <v>332</v>
      </c>
      <c r="J260" s="550" t="str">
        <f t="shared" si="64"/>
        <v>GEE</v>
      </c>
      <c r="K260" s="91"/>
      <c r="L260" s="91"/>
      <c r="M260" s="247" t="s">
        <v>36</v>
      </c>
      <c r="N260" s="115"/>
      <c r="O260" s="115"/>
      <c r="P260" s="115"/>
      <c r="Q260" s="122"/>
      <c r="R260" s="122"/>
      <c r="S260" s="115"/>
      <c r="T260" s="517"/>
      <c r="U260" s="122"/>
      <c r="V260" s="315"/>
      <c r="W260" s="319"/>
      <c r="X260" s="118"/>
      <c r="Y260" s="12"/>
      <c r="Z260" s="12"/>
      <c r="AA260" s="505" t="str">
        <f t="shared" si="65"/>
        <v>2019</v>
      </c>
      <c r="AB260" s="534">
        <f>IF(COUNTIF($C$1:C260,C260)=1,1,0)</f>
        <v>1</v>
      </c>
      <c r="AC260" s="535" t="str">
        <f t="shared" si="66"/>
        <v/>
      </c>
      <c r="AD260" s="145" t="s">
        <v>848</v>
      </c>
      <c r="AG260" s="4"/>
      <c r="AI260" s="6"/>
      <c r="AJ260" s="40"/>
    </row>
    <row r="261" spans="1:36" ht="39" customHeight="1" thickBot="1" x14ac:dyDescent="0.25">
      <c r="B261" s="956"/>
      <c r="C261" s="387" t="s">
        <v>868</v>
      </c>
      <c r="D261" s="229" t="s">
        <v>871</v>
      </c>
      <c r="E261" s="355" t="str">
        <f t="shared" si="67"/>
        <v>Functional Assessment of Anorexia-Cachexia Therapy (FAACT)</v>
      </c>
      <c r="F261" s="299" t="s">
        <v>80</v>
      </c>
      <c r="G261" s="299" t="s">
        <v>869</v>
      </c>
      <c r="H261" s="355" t="s">
        <v>3</v>
      </c>
      <c r="I261" s="34">
        <v>332</v>
      </c>
      <c r="J261" s="551" t="str">
        <f t="shared" si="64"/>
        <v>GEE</v>
      </c>
      <c r="K261" s="93"/>
      <c r="L261" s="93"/>
      <c r="M261" s="229" t="s">
        <v>36</v>
      </c>
      <c r="N261" s="116"/>
      <c r="O261" s="116"/>
      <c r="P261" s="116"/>
      <c r="Q261" s="125"/>
      <c r="R261" s="125"/>
      <c r="S261" s="116"/>
      <c r="T261" s="518"/>
      <c r="U261" s="125"/>
      <c r="V261" s="311"/>
      <c r="W261" s="320"/>
      <c r="X261" s="118"/>
      <c r="Y261" s="12"/>
      <c r="Z261" s="12"/>
      <c r="AA261" s="505" t="str">
        <f t="shared" si="65"/>
        <v/>
      </c>
      <c r="AB261" s="534">
        <f>IF(COUNTIF($C$1:C261,C261)=1,1,0)</f>
        <v>0</v>
      </c>
      <c r="AC261" s="535" t="str">
        <f t="shared" si="66"/>
        <v/>
      </c>
      <c r="AD261" s="145" t="s">
        <v>848</v>
      </c>
      <c r="AG261" s="4"/>
      <c r="AI261" s="6"/>
      <c r="AJ261" s="40"/>
    </row>
    <row r="262" spans="1:36" ht="39" customHeight="1" thickBot="1" x14ac:dyDescent="0.25">
      <c r="B262" s="957"/>
      <c r="C262" s="388" t="s">
        <v>868</v>
      </c>
      <c r="D262" s="249" t="s">
        <v>872</v>
      </c>
      <c r="E262" s="358" t="str">
        <f t="shared" si="67"/>
        <v>Functional Assessment of Chronic Illness Therapy-Fatigue (FACIT-F)</v>
      </c>
      <c r="F262" s="244" t="s">
        <v>80</v>
      </c>
      <c r="G262" s="244" t="s">
        <v>869</v>
      </c>
      <c r="H262" s="358" t="s">
        <v>3</v>
      </c>
      <c r="I262" s="224">
        <v>332</v>
      </c>
      <c r="J262" s="552" t="str">
        <f t="shared" si="64"/>
        <v>GEE</v>
      </c>
      <c r="K262" s="102"/>
      <c r="L262" s="102"/>
      <c r="M262" s="249" t="s">
        <v>36</v>
      </c>
      <c r="N262" s="129"/>
      <c r="O262" s="129"/>
      <c r="P262" s="129"/>
      <c r="Q262" s="130"/>
      <c r="R262" s="130"/>
      <c r="S262" s="129"/>
      <c r="T262" s="524"/>
      <c r="U262" s="130"/>
      <c r="V262" s="259"/>
      <c r="W262" s="321"/>
      <c r="X262" s="118"/>
      <c r="Y262" s="12"/>
      <c r="Z262" s="12"/>
      <c r="AA262" s="505" t="str">
        <f t="shared" si="65"/>
        <v/>
      </c>
      <c r="AB262" s="534">
        <f>IF(COUNTIF($C$1:C262,C262)=1,1,0)</f>
        <v>0</v>
      </c>
      <c r="AC262" s="535" t="str">
        <f t="shared" si="66"/>
        <v/>
      </c>
      <c r="AD262" s="145" t="s">
        <v>848</v>
      </c>
      <c r="AG262" s="4"/>
      <c r="AI262" s="6"/>
      <c r="AJ262" s="40"/>
    </row>
    <row r="263" spans="1:36" ht="90.95" customHeight="1" thickBot="1" x14ac:dyDescent="0.25">
      <c r="A263" s="564"/>
      <c r="B263" s="661" t="s">
        <v>1126</v>
      </c>
      <c r="C263" s="660" t="s">
        <v>1061</v>
      </c>
      <c r="D263" s="298" t="s">
        <v>651</v>
      </c>
      <c r="E263" s="29" t="str">
        <f t="shared" si="67"/>
        <v>EORTC QLQ-C30</v>
      </c>
      <c r="F263" s="630" t="s">
        <v>80</v>
      </c>
      <c r="G263" s="506" t="s">
        <v>1128</v>
      </c>
      <c r="H263" s="506" t="s">
        <v>3</v>
      </c>
      <c r="I263" s="267">
        <v>692</v>
      </c>
      <c r="J263" s="9" t="str">
        <f t="shared" si="64"/>
        <v>OLS; 2-part; Tobit; response mapping; mixture beta regression; adjusted limited dependent variable mixture model (ALDVM)</v>
      </c>
      <c r="K263" s="537" t="s">
        <v>31</v>
      </c>
      <c r="L263" s="628"/>
      <c r="M263" s="537"/>
      <c r="N263" s="620" t="s">
        <v>44</v>
      </c>
      <c r="O263" s="625"/>
      <c r="P263" s="620" t="s">
        <v>88</v>
      </c>
      <c r="Q263" s="620" t="s">
        <v>46</v>
      </c>
      <c r="R263" s="620"/>
      <c r="S263" s="620" t="s">
        <v>1129</v>
      </c>
      <c r="T263" s="840"/>
      <c r="U263" s="846"/>
      <c r="V263" s="620"/>
      <c r="W263" s="634" t="s">
        <v>1127</v>
      </c>
      <c r="X263" s="118"/>
      <c r="Y263" s="504"/>
      <c r="Z263" s="504"/>
      <c r="AA263" s="505"/>
      <c r="AB263" s="534"/>
      <c r="AC263" s="535"/>
      <c r="AD263" s="526" t="s">
        <v>1175</v>
      </c>
      <c r="AG263" s="4"/>
      <c r="AI263" s="6"/>
      <c r="AJ263" s="40"/>
    </row>
    <row r="264" spans="1:36" ht="39" customHeight="1" thickBot="1" x14ac:dyDescent="0.25">
      <c r="A264" s="49"/>
      <c r="B264" s="28" t="s">
        <v>370</v>
      </c>
      <c r="C264" s="103" t="s">
        <v>371</v>
      </c>
      <c r="D264" s="337" t="s">
        <v>207</v>
      </c>
      <c r="E264" s="357" t="str">
        <f t="shared" si="67"/>
        <v>Health assessment questionnaire (HAQ)</v>
      </c>
      <c r="F264" s="29" t="s">
        <v>19</v>
      </c>
      <c r="G264" s="317" t="s">
        <v>27</v>
      </c>
      <c r="H264" s="317" t="s">
        <v>9</v>
      </c>
      <c r="I264" s="30">
        <v>35422</v>
      </c>
      <c r="J264" s="9" t="str">
        <f t="shared" si="64"/>
        <v>OLS</v>
      </c>
      <c r="K264" s="95" t="s">
        <v>31</v>
      </c>
      <c r="L264" s="95"/>
      <c r="M264" s="95"/>
      <c r="N264" s="117"/>
      <c r="O264" s="117"/>
      <c r="P264" s="117"/>
      <c r="Q264" s="118"/>
      <c r="R264" s="118"/>
      <c r="S264" s="117"/>
      <c r="T264" s="519"/>
      <c r="U264" s="118"/>
      <c r="V264" s="118" t="s">
        <v>384</v>
      </c>
      <c r="W264" s="32" t="s">
        <v>383</v>
      </c>
      <c r="X264" s="118"/>
      <c r="Y264" s="12"/>
      <c r="Z264" s="12"/>
      <c r="AA264" s="505" t="str">
        <f t="shared" ref="AA264:AA290" si="68">IF(AB264=0,"",IF(AE264="",MID(C264,FIND(", ",C264)+2,4),AE264))</f>
        <v>2005</v>
      </c>
      <c r="AB264" s="534">
        <f>IF(COUNTIF($C$1:C264,C264)=1,1,0)</f>
        <v>1</v>
      </c>
      <c r="AC264" s="535">
        <f t="shared" ref="AC264:AC290" si="69">IF(AND(F264="EQ-5D",AB264=1),COUNTA(K264:S264),"")</f>
        <v>1</v>
      </c>
      <c r="AD264" s="146" t="s">
        <v>458</v>
      </c>
      <c r="AE264" s="280"/>
      <c r="AG264" s="4"/>
      <c r="AI264" s="6"/>
      <c r="AJ264" s="40"/>
    </row>
    <row r="265" spans="1:36" ht="12.95" customHeight="1" thickBot="1" x14ac:dyDescent="0.3">
      <c r="A265" s="49"/>
      <c r="B265" s="939" t="s">
        <v>565</v>
      </c>
      <c r="C265" s="94" t="s">
        <v>540</v>
      </c>
      <c r="D265" s="95" t="s">
        <v>567</v>
      </c>
      <c r="E265" s="929" t="str">
        <f t="shared" si="67"/>
        <v xml:space="preserve">Depression Anxiety Stress Scale (DASS-21) and Kessler Psychological Distress Scale (K10) </v>
      </c>
      <c r="F265" s="357" t="s">
        <v>19</v>
      </c>
      <c r="G265" s="357" t="s">
        <v>568</v>
      </c>
      <c r="H265" s="357" t="s">
        <v>8</v>
      </c>
      <c r="I265" s="33">
        <v>917</v>
      </c>
      <c r="J265" s="550" t="str">
        <f t="shared" si="64"/>
        <v>OLS; GLM</v>
      </c>
      <c r="K265" s="95" t="s">
        <v>31</v>
      </c>
      <c r="L265" s="95" t="s">
        <v>45</v>
      </c>
      <c r="M265" s="95"/>
      <c r="N265" s="118"/>
      <c r="O265" s="117"/>
      <c r="P265" s="150"/>
      <c r="Q265" s="117"/>
      <c r="R265" s="519"/>
      <c r="S265" s="117"/>
      <c r="T265" s="519"/>
      <c r="U265" s="519"/>
      <c r="V265" s="117"/>
      <c r="W265" s="969"/>
      <c r="X265" s="945" t="s">
        <v>566</v>
      </c>
      <c r="Y265" s="12"/>
      <c r="Z265" s="12"/>
      <c r="AA265" s="505" t="str">
        <f t="shared" si="68"/>
        <v>2014</v>
      </c>
      <c r="AB265" s="534">
        <f>IF(COUNTIF($C$1:C265,C265)=1,1,0)</f>
        <v>1</v>
      </c>
      <c r="AC265" s="535">
        <f t="shared" si="69"/>
        <v>2</v>
      </c>
      <c r="AD265" s="156" t="s">
        <v>545</v>
      </c>
      <c r="AE265" s="288"/>
      <c r="AG265" s="4"/>
      <c r="AI265" s="6"/>
      <c r="AJ265" s="40"/>
    </row>
    <row r="266" spans="1:36" ht="12.95" customHeight="1" thickBot="1" x14ac:dyDescent="0.3">
      <c r="A266" s="49"/>
      <c r="B266" s="952"/>
      <c r="C266" s="94" t="s">
        <v>540</v>
      </c>
      <c r="D266" s="95" t="s">
        <v>567</v>
      </c>
      <c r="E266" s="977"/>
      <c r="F266" s="355" t="s">
        <v>392</v>
      </c>
      <c r="G266" s="355" t="s">
        <v>568</v>
      </c>
      <c r="H266" s="355" t="s">
        <v>8</v>
      </c>
      <c r="I266" s="34">
        <v>917</v>
      </c>
      <c r="J266" s="551" t="str">
        <f t="shared" si="64"/>
        <v>OLS; GLM</v>
      </c>
      <c r="K266" s="95" t="s">
        <v>31</v>
      </c>
      <c r="L266" s="95" t="s">
        <v>45</v>
      </c>
      <c r="M266" s="95"/>
      <c r="N266" s="118"/>
      <c r="O266" s="117"/>
      <c r="P266" s="150"/>
      <c r="Q266" s="117"/>
      <c r="R266" s="519"/>
      <c r="S266" s="117"/>
      <c r="T266" s="519"/>
      <c r="U266" s="519"/>
      <c r="V266" s="117"/>
      <c r="W266" s="977"/>
      <c r="X266" s="946"/>
      <c r="Y266" s="12"/>
      <c r="Z266" s="12"/>
      <c r="AA266" s="505" t="str">
        <f t="shared" si="68"/>
        <v/>
      </c>
      <c r="AB266" s="534">
        <f>IF(COUNTIF($C$1:C266,C266)=1,1,0)</f>
        <v>0</v>
      </c>
      <c r="AC266" s="535" t="str">
        <f t="shared" si="69"/>
        <v/>
      </c>
      <c r="AD266" s="156" t="s">
        <v>545</v>
      </c>
      <c r="AE266" s="288"/>
      <c r="AG266" s="4"/>
      <c r="AI266" s="6"/>
      <c r="AJ266" s="40"/>
    </row>
    <row r="267" spans="1:36" ht="12.95" customHeight="1" thickBot="1" x14ac:dyDescent="0.3">
      <c r="A267" s="49"/>
      <c r="B267" s="952"/>
      <c r="C267" s="94" t="s">
        <v>540</v>
      </c>
      <c r="D267" s="95" t="s">
        <v>567</v>
      </c>
      <c r="E267" s="977"/>
      <c r="F267" s="355" t="s">
        <v>20</v>
      </c>
      <c r="G267" s="355" t="s">
        <v>568</v>
      </c>
      <c r="H267" s="355" t="s">
        <v>8</v>
      </c>
      <c r="I267" s="34">
        <v>917</v>
      </c>
      <c r="J267" s="551" t="str">
        <f t="shared" si="64"/>
        <v>OLS; GLM</v>
      </c>
      <c r="K267" s="95" t="s">
        <v>31</v>
      </c>
      <c r="L267" s="95" t="s">
        <v>45</v>
      </c>
      <c r="M267" s="95"/>
      <c r="N267" s="118"/>
      <c r="O267" s="117"/>
      <c r="P267" s="150"/>
      <c r="Q267" s="117"/>
      <c r="R267" s="519"/>
      <c r="S267" s="117"/>
      <c r="T267" s="519"/>
      <c r="U267" s="519"/>
      <c r="V267" s="117"/>
      <c r="W267" s="977"/>
      <c r="X267" s="946"/>
      <c r="Y267" s="12"/>
      <c r="Z267" s="12"/>
      <c r="AA267" s="505" t="str">
        <f t="shared" si="68"/>
        <v/>
      </c>
      <c r="AB267" s="534">
        <f>IF(COUNTIF($C$1:C267,C267)=1,1,0)</f>
        <v>0</v>
      </c>
      <c r="AC267" s="535" t="str">
        <f t="shared" si="69"/>
        <v/>
      </c>
      <c r="AD267" s="156" t="s">
        <v>545</v>
      </c>
      <c r="AE267" s="288"/>
      <c r="AG267" s="4"/>
      <c r="AI267" s="6"/>
      <c r="AJ267" s="40"/>
    </row>
    <row r="268" spans="1:36" ht="12.95" customHeight="1" thickBot="1" x14ac:dyDescent="0.3">
      <c r="A268" s="49"/>
      <c r="B268" s="952"/>
      <c r="C268" s="94" t="s">
        <v>540</v>
      </c>
      <c r="D268" s="95" t="s">
        <v>567</v>
      </c>
      <c r="E268" s="977"/>
      <c r="F268" s="355" t="s">
        <v>1</v>
      </c>
      <c r="G268" s="355" t="s">
        <v>568</v>
      </c>
      <c r="H268" s="355" t="s">
        <v>8</v>
      </c>
      <c r="I268" s="34">
        <v>917</v>
      </c>
      <c r="J268" s="551" t="str">
        <f t="shared" si="64"/>
        <v>OLS; GLM</v>
      </c>
      <c r="K268" s="95" t="s">
        <v>31</v>
      </c>
      <c r="L268" s="95" t="s">
        <v>45</v>
      </c>
      <c r="M268" s="95"/>
      <c r="N268" s="118"/>
      <c r="O268" s="117"/>
      <c r="P268" s="150"/>
      <c r="Q268" s="117"/>
      <c r="R268" s="519"/>
      <c r="S268" s="117"/>
      <c r="T268" s="519"/>
      <c r="U268" s="519"/>
      <c r="V268" s="117"/>
      <c r="W268" s="977"/>
      <c r="X268" s="946"/>
      <c r="Y268" s="12"/>
      <c r="Z268" s="12"/>
      <c r="AA268" s="505" t="str">
        <f t="shared" si="68"/>
        <v/>
      </c>
      <c r="AB268" s="534">
        <f>IF(COUNTIF($C$1:C268,C268)=1,1,0)</f>
        <v>0</v>
      </c>
      <c r="AC268" s="535" t="str">
        <f t="shared" si="69"/>
        <v/>
      </c>
      <c r="AD268" s="156" t="s">
        <v>545</v>
      </c>
      <c r="AE268" s="288"/>
      <c r="AG268" s="4"/>
      <c r="AI268" s="6"/>
      <c r="AJ268" s="40"/>
    </row>
    <row r="269" spans="1:36" ht="12.95" customHeight="1" thickBot="1" x14ac:dyDescent="0.3">
      <c r="A269" s="49"/>
      <c r="B269" s="952"/>
      <c r="C269" s="103" t="s">
        <v>540</v>
      </c>
      <c r="D269" s="364" t="s">
        <v>567</v>
      </c>
      <c r="E269" s="977"/>
      <c r="F269" s="322" t="s">
        <v>101</v>
      </c>
      <c r="G269" s="322" t="s">
        <v>568</v>
      </c>
      <c r="H269" s="211" t="s">
        <v>8</v>
      </c>
      <c r="I269" s="46">
        <v>917</v>
      </c>
      <c r="J269" s="546" t="str">
        <f t="shared" si="64"/>
        <v>OLS; GLM</v>
      </c>
      <c r="K269" s="337" t="s">
        <v>31</v>
      </c>
      <c r="L269" s="337" t="s">
        <v>45</v>
      </c>
      <c r="M269" s="337"/>
      <c r="N269" s="351"/>
      <c r="O269" s="334"/>
      <c r="P269" s="346"/>
      <c r="Q269" s="334"/>
      <c r="R269" s="758"/>
      <c r="S269" s="334"/>
      <c r="T269" s="838"/>
      <c r="U269" s="838"/>
      <c r="V269" s="334"/>
      <c r="W269" s="977"/>
      <c r="X269" s="947"/>
      <c r="Y269" s="18"/>
      <c r="Z269" s="18"/>
      <c r="AA269" s="505" t="str">
        <f t="shared" si="68"/>
        <v/>
      </c>
      <c r="AB269" s="534">
        <f>IF(COUNTIF($C$1:C269,C269)=1,1,0)</f>
        <v>0</v>
      </c>
      <c r="AC269" s="535" t="str">
        <f t="shared" si="69"/>
        <v/>
      </c>
      <c r="AD269" s="203" t="s">
        <v>545</v>
      </c>
      <c r="AE269" s="288"/>
      <c r="AG269" s="4"/>
      <c r="AI269" s="6"/>
      <c r="AJ269" s="40"/>
    </row>
    <row r="270" spans="1:36" ht="26.1" customHeight="1" thickBot="1" x14ac:dyDescent="0.3">
      <c r="A270" s="564"/>
      <c r="B270" s="950" t="s">
        <v>850</v>
      </c>
      <c r="C270" s="269" t="s">
        <v>833</v>
      </c>
      <c r="D270" s="247" t="s">
        <v>851</v>
      </c>
      <c r="E270" s="207" t="str">
        <f t="shared" ref="E270:E292" si="70">D270</f>
        <v>Depression Anxiety Stress Scale (DASS-D of DASS-21)</v>
      </c>
      <c r="F270" s="292" t="s">
        <v>80</v>
      </c>
      <c r="G270" s="292" t="s">
        <v>568</v>
      </c>
      <c r="H270" s="357" t="s">
        <v>8</v>
      </c>
      <c r="I270" s="396">
        <v>617</v>
      </c>
      <c r="J270" s="971" t="str">
        <f t="shared" si="64"/>
        <v>OLS</v>
      </c>
      <c r="K270" s="247" t="s">
        <v>31</v>
      </c>
      <c r="L270" s="247"/>
      <c r="M270" s="247"/>
      <c r="N270" s="315"/>
      <c r="O270" s="115"/>
      <c r="P270" s="314"/>
      <c r="Q270" s="115"/>
      <c r="R270" s="517"/>
      <c r="S270" s="115"/>
      <c r="T270" s="517"/>
      <c r="U270" s="517" t="s">
        <v>854</v>
      </c>
      <c r="V270" s="115"/>
      <c r="W270" s="943" t="s">
        <v>979</v>
      </c>
      <c r="X270" s="316" t="s">
        <v>855</v>
      </c>
      <c r="Y270" s="14"/>
      <c r="Z270" s="14"/>
      <c r="AA270" s="505" t="str">
        <f t="shared" si="68"/>
        <v>2017</v>
      </c>
      <c r="AB270" s="534">
        <f>IF(COUNTIF($C$1:C270,C270)=1,1,0)</f>
        <v>1</v>
      </c>
      <c r="AC270" s="535" t="str">
        <f t="shared" si="69"/>
        <v/>
      </c>
      <c r="AD270" s="304" t="s">
        <v>848</v>
      </c>
      <c r="AE270" s="288"/>
      <c r="AG270" s="4"/>
      <c r="AI270" s="253"/>
      <c r="AJ270" s="40"/>
    </row>
    <row r="271" spans="1:36" ht="26.1" customHeight="1" thickBot="1" x14ac:dyDescent="0.3">
      <c r="A271" s="564"/>
      <c r="B271" s="978"/>
      <c r="C271" s="269" t="s">
        <v>833</v>
      </c>
      <c r="D271" s="298" t="s">
        <v>852</v>
      </c>
      <c r="E271" s="341" t="str">
        <f t="shared" si="70"/>
        <v xml:space="preserve">Kessler Psychological Distress Scale (K10) </v>
      </c>
      <c r="F271" s="228" t="s">
        <v>80</v>
      </c>
      <c r="G271" s="228" t="s">
        <v>568</v>
      </c>
      <c r="H271" s="322" t="s">
        <v>8</v>
      </c>
      <c r="I271" s="397">
        <v>617</v>
      </c>
      <c r="J271" s="972"/>
      <c r="K271" s="298" t="s">
        <v>31</v>
      </c>
      <c r="L271" s="298"/>
      <c r="M271" s="298"/>
      <c r="N271" s="313"/>
      <c r="O271" s="335"/>
      <c r="P271" s="312"/>
      <c r="Q271" s="335"/>
      <c r="R271" s="759"/>
      <c r="S271" s="335"/>
      <c r="T271" s="839"/>
      <c r="U271" s="839" t="s">
        <v>854</v>
      </c>
      <c r="V271" s="335"/>
      <c r="W271" s="982"/>
      <c r="X271" s="360"/>
      <c r="Y271" s="20"/>
      <c r="Z271" s="20"/>
      <c r="AA271" s="505" t="str">
        <f t="shared" si="68"/>
        <v/>
      </c>
      <c r="AB271" s="534">
        <f>IF(COUNTIF($C$1:C271,C271)=1,1,0)</f>
        <v>0</v>
      </c>
      <c r="AC271" s="535" t="str">
        <f t="shared" si="69"/>
        <v/>
      </c>
      <c r="AD271" s="304" t="s">
        <v>848</v>
      </c>
      <c r="AE271" s="288"/>
      <c r="AG271" s="4"/>
      <c r="AI271" s="253"/>
      <c r="AJ271" s="40"/>
    </row>
    <row r="272" spans="1:36" ht="26.1" customHeight="1" thickBot="1" x14ac:dyDescent="0.3">
      <c r="A272" s="564"/>
      <c r="B272" s="978"/>
      <c r="C272" s="269" t="s">
        <v>833</v>
      </c>
      <c r="D272" s="229" t="s">
        <v>853</v>
      </c>
      <c r="E272" s="307" t="str">
        <f t="shared" si="70"/>
        <v xml:space="preserve">Kessler Psychological Distress Scale (K6) </v>
      </c>
      <c r="F272" s="299" t="s">
        <v>80</v>
      </c>
      <c r="G272" s="299" t="s">
        <v>568</v>
      </c>
      <c r="H272" s="355" t="s">
        <v>8</v>
      </c>
      <c r="I272" s="398">
        <v>617</v>
      </c>
      <c r="J272" s="972"/>
      <c r="K272" s="229" t="s">
        <v>31</v>
      </c>
      <c r="L272" s="229"/>
      <c r="M272" s="229"/>
      <c r="N272" s="311"/>
      <c r="O272" s="116"/>
      <c r="P272" s="310"/>
      <c r="Q272" s="116"/>
      <c r="R272" s="518"/>
      <c r="S272" s="116"/>
      <c r="T272" s="518"/>
      <c r="U272" s="518" t="s">
        <v>854</v>
      </c>
      <c r="V272" s="116"/>
      <c r="W272" s="982"/>
      <c r="X272" s="308"/>
      <c r="Y272" s="15"/>
      <c r="Z272" s="15"/>
      <c r="AA272" s="505" t="str">
        <f t="shared" si="68"/>
        <v/>
      </c>
      <c r="AB272" s="534">
        <f>IF(COUNTIF($C$1:C272,C272)=1,1,0)</f>
        <v>0</v>
      </c>
      <c r="AC272" s="535" t="str">
        <f t="shared" si="69"/>
        <v/>
      </c>
      <c r="AD272" s="304" t="s">
        <v>848</v>
      </c>
      <c r="AE272" s="288"/>
      <c r="AG272" s="4"/>
      <c r="AI272" s="253"/>
      <c r="AJ272" s="40"/>
    </row>
    <row r="273" spans="1:36" ht="26.1" customHeight="1" thickBot="1" x14ac:dyDescent="0.3">
      <c r="A273" s="564"/>
      <c r="B273" s="978"/>
      <c r="C273" s="269" t="s">
        <v>833</v>
      </c>
      <c r="D273" s="229" t="s">
        <v>851</v>
      </c>
      <c r="E273" s="307" t="str">
        <f t="shared" si="70"/>
        <v>Depression Anxiety Stress Scale (DASS-D of DASS-21)</v>
      </c>
      <c r="F273" s="299" t="s">
        <v>849</v>
      </c>
      <c r="G273" s="299" t="s">
        <v>568</v>
      </c>
      <c r="H273" s="355" t="s">
        <v>8</v>
      </c>
      <c r="I273" s="398">
        <v>617</v>
      </c>
      <c r="J273" s="972"/>
      <c r="K273" s="229" t="s">
        <v>31</v>
      </c>
      <c r="L273" s="229"/>
      <c r="M273" s="229"/>
      <c r="N273" s="311"/>
      <c r="O273" s="116"/>
      <c r="P273" s="310"/>
      <c r="Q273" s="116"/>
      <c r="R273" s="518"/>
      <c r="S273" s="116"/>
      <c r="T273" s="518"/>
      <c r="U273" s="518" t="s">
        <v>854</v>
      </c>
      <c r="V273" s="116"/>
      <c r="W273" s="982"/>
      <c r="X273" s="308"/>
      <c r="Y273" s="15"/>
      <c r="Z273" s="15"/>
      <c r="AA273" s="505" t="str">
        <f t="shared" si="68"/>
        <v/>
      </c>
      <c r="AB273" s="534">
        <f>IF(COUNTIF($C$1:C273,C273)=1,1,0)</f>
        <v>0</v>
      </c>
      <c r="AC273" s="535" t="str">
        <f t="shared" si="69"/>
        <v/>
      </c>
      <c r="AD273" s="304" t="s">
        <v>848</v>
      </c>
      <c r="AE273" s="288"/>
      <c r="AG273" s="4"/>
      <c r="AI273" s="253"/>
      <c r="AJ273" s="40"/>
    </row>
    <row r="274" spans="1:36" ht="26.1" customHeight="1" thickBot="1" x14ac:dyDescent="0.3">
      <c r="A274" s="564"/>
      <c r="B274" s="978"/>
      <c r="C274" s="269" t="s">
        <v>833</v>
      </c>
      <c r="D274" s="298" t="s">
        <v>852</v>
      </c>
      <c r="E274" s="307" t="str">
        <f t="shared" si="70"/>
        <v xml:space="preserve">Kessler Psychological Distress Scale (K10) </v>
      </c>
      <c r="F274" s="299" t="s">
        <v>849</v>
      </c>
      <c r="G274" s="299" t="s">
        <v>568</v>
      </c>
      <c r="H274" s="355" t="s">
        <v>8</v>
      </c>
      <c r="I274" s="398">
        <v>617</v>
      </c>
      <c r="J274" s="972"/>
      <c r="K274" s="229" t="s">
        <v>31</v>
      </c>
      <c r="L274" s="229"/>
      <c r="M274" s="229"/>
      <c r="N274" s="311"/>
      <c r="O274" s="116"/>
      <c r="P274" s="310"/>
      <c r="Q274" s="116"/>
      <c r="R274" s="518"/>
      <c r="S274" s="116"/>
      <c r="T274" s="518"/>
      <c r="U274" s="518" t="s">
        <v>854</v>
      </c>
      <c r="V274" s="116"/>
      <c r="W274" s="982"/>
      <c r="X274" s="308"/>
      <c r="Y274" s="15"/>
      <c r="Z274" s="15"/>
      <c r="AA274" s="505" t="str">
        <f t="shared" si="68"/>
        <v/>
      </c>
      <c r="AB274" s="534">
        <f>IF(COUNTIF($C$1:C274,C274)=1,1,0)</f>
        <v>0</v>
      </c>
      <c r="AC274" s="535" t="str">
        <f t="shared" si="69"/>
        <v/>
      </c>
      <c r="AD274" s="304" t="s">
        <v>848</v>
      </c>
      <c r="AE274" s="288"/>
      <c r="AG274" s="4"/>
      <c r="AI274" s="253"/>
      <c r="AJ274" s="40"/>
    </row>
    <row r="275" spans="1:36" ht="26.1" customHeight="1" thickBot="1" x14ac:dyDescent="0.3">
      <c r="A275" s="564"/>
      <c r="B275" s="952"/>
      <c r="C275" s="376" t="s">
        <v>833</v>
      </c>
      <c r="D275" s="248" t="s">
        <v>853</v>
      </c>
      <c r="E275" s="377" t="str">
        <f t="shared" si="70"/>
        <v xml:space="preserve">Kessler Psychological Distress Scale (K6) </v>
      </c>
      <c r="F275" s="378" t="s">
        <v>849</v>
      </c>
      <c r="G275" s="378" t="s">
        <v>568</v>
      </c>
      <c r="H275" s="211" t="s">
        <v>8</v>
      </c>
      <c r="I275" s="399">
        <v>617</v>
      </c>
      <c r="J275" s="972"/>
      <c r="K275" s="248" t="s">
        <v>31</v>
      </c>
      <c r="L275" s="248"/>
      <c r="M275" s="248"/>
      <c r="N275" s="379"/>
      <c r="O275" s="380"/>
      <c r="P275" s="381"/>
      <c r="Q275" s="380"/>
      <c r="R275" s="380"/>
      <c r="S275" s="380"/>
      <c r="T275" s="380"/>
      <c r="U275" s="380" t="s">
        <v>854</v>
      </c>
      <c r="V275" s="380"/>
      <c r="W275" s="982"/>
      <c r="X275" s="305"/>
      <c r="Y275" s="65"/>
      <c r="Z275" s="65"/>
      <c r="AA275" s="505" t="str">
        <f t="shared" si="68"/>
        <v/>
      </c>
      <c r="AB275" s="534">
        <f>IF(COUNTIF($C$1:C275,C275)=1,1,0)</f>
        <v>0</v>
      </c>
      <c r="AC275" s="535" t="str">
        <f t="shared" si="69"/>
        <v/>
      </c>
      <c r="AD275" s="304" t="s">
        <v>848</v>
      </c>
      <c r="AE275" s="288"/>
      <c r="AG275" s="4"/>
      <c r="AI275" s="253"/>
      <c r="AJ275" s="40"/>
    </row>
    <row r="276" spans="1:36" ht="26.1" customHeight="1" thickBot="1" x14ac:dyDescent="0.3">
      <c r="A276" s="564"/>
      <c r="B276" s="955" t="s">
        <v>861</v>
      </c>
      <c r="C276" s="389" t="s">
        <v>821</v>
      </c>
      <c r="D276" s="429" t="s">
        <v>913</v>
      </c>
      <c r="E276" s="207" t="str">
        <f t="shared" si="70"/>
        <v>Disease Activity in psoriatic arthritis (DAPsA)</v>
      </c>
      <c r="F276" s="292" t="s">
        <v>19</v>
      </c>
      <c r="G276" s="292" t="s">
        <v>165</v>
      </c>
      <c r="H276" s="292" t="s">
        <v>9</v>
      </c>
      <c r="I276" s="396">
        <v>855</v>
      </c>
      <c r="J276" s="550" t="str">
        <f t="shared" ref="J276:J292" si="71">CONCATENATE(IF(K276="","",CONCATENATE(K276,IF(COUNTA(K276:S276)=COUNTA(K276),"","; "))),IF(L276="","",CONCATENATE(L276,IF(COUNTA(K276:S276)=COUNTA(K276:L276),"","; "))),IF(M276="","",CONCATENATE(M276,IF(COUNTA(K276:S276)=COUNTA(K276:M276),"","; "))),IF(N276="","",CONCATENATE(N276,IF(COUNTA(K276:S276)=COUNTA(K276:N276),"","; "))),IF(O276="","",CONCATENATE(O276,IF(COUNTA(K276:S276)=COUNTA(K276:O276),"","; "))),IF(P276="","",CONCATENATE(P276,IF(COUNTA(K276:S276)=COUNTA(K276:P276),"","; "))),IF(Q276="","",CONCATENATE(Q276,IF(COUNTA(K276:S276)=COUNTA(K276:Q276),"","; "))),IF(S276="","",S276))</f>
        <v>OLS; linear ME</v>
      </c>
      <c r="K276" s="247" t="s">
        <v>31</v>
      </c>
      <c r="L276" s="247"/>
      <c r="M276" s="247"/>
      <c r="N276" s="315"/>
      <c r="O276" s="115"/>
      <c r="P276" s="314"/>
      <c r="Q276" s="115"/>
      <c r="R276" s="517"/>
      <c r="S276" s="115" t="s">
        <v>862</v>
      </c>
      <c r="T276" s="517"/>
      <c r="U276" s="924"/>
      <c r="V276" s="115"/>
      <c r="W276" s="943"/>
      <c r="X276" s="360"/>
      <c r="Y276" s="20"/>
      <c r="Z276" s="20"/>
      <c r="AA276" s="505" t="str">
        <f t="shared" si="68"/>
        <v>2018</v>
      </c>
      <c r="AB276" s="534">
        <f>IF(COUNTIF($C$1:C276,C276)=1,1,0)</f>
        <v>1</v>
      </c>
      <c r="AC276" s="535">
        <f t="shared" si="69"/>
        <v>2</v>
      </c>
      <c r="AD276" s="304" t="s">
        <v>848</v>
      </c>
      <c r="AE276" s="288"/>
      <c r="AG276" s="4"/>
      <c r="AI276" s="253"/>
      <c r="AJ276" s="40"/>
    </row>
    <row r="277" spans="1:36" ht="39" customHeight="1" thickBot="1" x14ac:dyDescent="0.3">
      <c r="A277" s="564"/>
      <c r="B277" s="956"/>
      <c r="C277" s="390" t="s">
        <v>821</v>
      </c>
      <c r="D277" s="229" t="s">
        <v>914</v>
      </c>
      <c r="E277" s="307" t="str">
        <f t="shared" si="70"/>
        <v>Clinical Disease Activity in psoriatic arthritis without C-reactive protein (cDAPsA)</v>
      </c>
      <c r="F277" s="299" t="s">
        <v>19</v>
      </c>
      <c r="G277" s="299" t="s">
        <v>165</v>
      </c>
      <c r="H277" s="299" t="s">
        <v>9</v>
      </c>
      <c r="I277" s="398">
        <v>869</v>
      </c>
      <c r="J277" s="551" t="str">
        <f t="shared" si="71"/>
        <v>OLS; linear ME</v>
      </c>
      <c r="K277" s="229" t="s">
        <v>31</v>
      </c>
      <c r="L277" s="229"/>
      <c r="M277" s="229"/>
      <c r="N277" s="311"/>
      <c r="O277" s="116"/>
      <c r="P277" s="310"/>
      <c r="Q277" s="116"/>
      <c r="R277" s="518"/>
      <c r="S277" s="116" t="s">
        <v>862</v>
      </c>
      <c r="T277" s="518"/>
      <c r="U277" s="992"/>
      <c r="V277" s="116"/>
      <c r="W277" s="952"/>
      <c r="X277" s="360"/>
      <c r="Y277" s="20"/>
      <c r="Z277" s="20"/>
      <c r="AA277" s="505" t="str">
        <f t="shared" si="68"/>
        <v/>
      </c>
      <c r="AB277" s="534">
        <f>IF(COUNTIF($C$1:C277,C277)=1,1,0)</f>
        <v>0</v>
      </c>
      <c r="AC277" s="535" t="str">
        <f t="shared" si="69"/>
        <v/>
      </c>
      <c r="AD277" s="304" t="s">
        <v>848</v>
      </c>
      <c r="AE277" s="288"/>
      <c r="AG277" s="4"/>
      <c r="AI277" s="253"/>
      <c r="AJ277" s="40"/>
    </row>
    <row r="278" spans="1:36" ht="26.1" customHeight="1" thickBot="1" x14ac:dyDescent="0.3">
      <c r="A278" s="564"/>
      <c r="B278" s="956"/>
      <c r="C278" s="390" t="s">
        <v>821</v>
      </c>
      <c r="D278" s="229" t="s">
        <v>207</v>
      </c>
      <c r="E278" s="307" t="str">
        <f t="shared" si="70"/>
        <v>Health assessment questionnaire (HAQ)</v>
      </c>
      <c r="F278" s="299" t="s">
        <v>19</v>
      </c>
      <c r="G278" s="299" t="s">
        <v>165</v>
      </c>
      <c r="H278" s="299" t="s">
        <v>9</v>
      </c>
      <c r="I278" s="398">
        <v>868</v>
      </c>
      <c r="J278" s="551" t="str">
        <f t="shared" si="71"/>
        <v>OLS; linear ME</v>
      </c>
      <c r="K278" s="229" t="s">
        <v>31</v>
      </c>
      <c r="L278" s="229"/>
      <c r="M278" s="229"/>
      <c r="N278" s="311"/>
      <c r="O278" s="116"/>
      <c r="P278" s="310"/>
      <c r="Q278" s="116"/>
      <c r="R278" s="518"/>
      <c r="S278" s="116" t="s">
        <v>862</v>
      </c>
      <c r="T278" s="518"/>
      <c r="U278" s="992"/>
      <c r="V278" s="116"/>
      <c r="W278" s="952"/>
      <c r="X278" s="360"/>
      <c r="Y278" s="20"/>
      <c r="Z278" s="20"/>
      <c r="AA278" s="505" t="str">
        <f t="shared" si="68"/>
        <v/>
      </c>
      <c r="AB278" s="534">
        <f>IF(COUNTIF($C$1:C278,C278)=1,1,0)</f>
        <v>0</v>
      </c>
      <c r="AC278" s="535" t="str">
        <f t="shared" si="69"/>
        <v/>
      </c>
      <c r="AD278" s="304" t="s">
        <v>848</v>
      </c>
      <c r="AE278" s="288"/>
      <c r="AG278" s="4"/>
      <c r="AI278" s="253"/>
      <c r="AJ278" s="40"/>
    </row>
    <row r="279" spans="1:36" ht="12.95" customHeight="1" thickBot="1" x14ac:dyDescent="0.3">
      <c r="A279" s="564"/>
      <c r="B279" s="956"/>
      <c r="C279" s="390" t="s">
        <v>821</v>
      </c>
      <c r="D279" s="229" t="s">
        <v>863</v>
      </c>
      <c r="E279" s="307" t="str">
        <f t="shared" si="70"/>
        <v>DAPsA + HAQ</v>
      </c>
      <c r="F279" s="299" t="s">
        <v>19</v>
      </c>
      <c r="G279" s="299" t="s">
        <v>165</v>
      </c>
      <c r="H279" s="299" t="s">
        <v>9</v>
      </c>
      <c r="I279" s="398">
        <v>851</v>
      </c>
      <c r="J279" s="551" t="str">
        <f t="shared" si="71"/>
        <v>OLS; linear ME</v>
      </c>
      <c r="K279" s="229" t="s">
        <v>31</v>
      </c>
      <c r="L279" s="229"/>
      <c r="M279" s="229"/>
      <c r="N279" s="311"/>
      <c r="O279" s="116"/>
      <c r="P279" s="310"/>
      <c r="Q279" s="116"/>
      <c r="R279" s="518"/>
      <c r="S279" s="116" t="s">
        <v>862</v>
      </c>
      <c r="T279" s="518"/>
      <c r="U279" s="992"/>
      <c r="V279" s="116"/>
      <c r="W279" s="952"/>
      <c r="X279" s="360"/>
      <c r="Y279" s="20"/>
      <c r="Z279" s="20"/>
      <c r="AA279" s="505" t="str">
        <f t="shared" si="68"/>
        <v/>
      </c>
      <c r="AB279" s="534">
        <f>IF(COUNTIF($C$1:C279,C279)=1,1,0)</f>
        <v>0</v>
      </c>
      <c r="AC279" s="535" t="str">
        <f t="shared" si="69"/>
        <v/>
      </c>
      <c r="AD279" s="304" t="s">
        <v>848</v>
      </c>
      <c r="AE279" s="288"/>
      <c r="AG279" s="4"/>
      <c r="AI279" s="253"/>
      <c r="AJ279" s="40"/>
    </row>
    <row r="280" spans="1:36" ht="12.95" customHeight="1" thickBot="1" x14ac:dyDescent="0.3">
      <c r="A280" s="564"/>
      <c r="B280" s="956"/>
      <c r="C280" s="390" t="s">
        <v>821</v>
      </c>
      <c r="D280" s="229" t="s">
        <v>864</v>
      </c>
      <c r="E280" s="307" t="str">
        <f t="shared" si="70"/>
        <v>cDAPsA + HAQ</v>
      </c>
      <c r="F280" s="299" t="s">
        <v>19</v>
      </c>
      <c r="G280" s="299" t="s">
        <v>165</v>
      </c>
      <c r="H280" s="299" t="s">
        <v>9</v>
      </c>
      <c r="I280" s="398">
        <v>865</v>
      </c>
      <c r="J280" s="551" t="str">
        <f t="shared" si="71"/>
        <v>OLS; linear ME</v>
      </c>
      <c r="K280" s="229" t="s">
        <v>31</v>
      </c>
      <c r="L280" s="229"/>
      <c r="M280" s="229"/>
      <c r="N280" s="311"/>
      <c r="O280" s="116"/>
      <c r="P280" s="310"/>
      <c r="Q280" s="116"/>
      <c r="R280" s="518"/>
      <c r="S280" s="116" t="s">
        <v>862</v>
      </c>
      <c r="T280" s="518"/>
      <c r="U280" s="992"/>
      <c r="V280" s="116"/>
      <c r="W280" s="952"/>
      <c r="X280" s="360"/>
      <c r="Y280" s="20"/>
      <c r="Z280" s="20"/>
      <c r="AA280" s="505" t="str">
        <f t="shared" si="68"/>
        <v/>
      </c>
      <c r="AB280" s="534">
        <f>IF(COUNTIF($C$1:C280,C280)=1,1,0)</f>
        <v>0</v>
      </c>
      <c r="AC280" s="535" t="str">
        <f t="shared" si="69"/>
        <v/>
      </c>
      <c r="AD280" s="304" t="s">
        <v>848</v>
      </c>
      <c r="AE280" s="288"/>
      <c r="AG280" s="4"/>
      <c r="AI280" s="253"/>
      <c r="AJ280" s="40"/>
    </row>
    <row r="281" spans="1:36" ht="39" customHeight="1" thickBot="1" x14ac:dyDescent="0.3">
      <c r="A281" s="564"/>
      <c r="B281" s="956"/>
      <c r="C281" s="390" t="s">
        <v>821</v>
      </c>
      <c r="D281" s="229" t="s">
        <v>865</v>
      </c>
      <c r="E281" s="307" t="str">
        <f t="shared" si="70"/>
        <v>DAPsA + HAQ + activity impairment, disability, affected body surface area</v>
      </c>
      <c r="F281" s="299" t="s">
        <v>19</v>
      </c>
      <c r="G281" s="299" t="s">
        <v>165</v>
      </c>
      <c r="H281" s="299" t="s">
        <v>9</v>
      </c>
      <c r="I281" s="398">
        <v>218</v>
      </c>
      <c r="J281" s="551" t="str">
        <f t="shared" si="71"/>
        <v>OLS</v>
      </c>
      <c r="K281" s="229" t="s">
        <v>31</v>
      </c>
      <c r="L281" s="229"/>
      <c r="M281" s="229"/>
      <c r="N281" s="311"/>
      <c r="O281" s="116"/>
      <c r="P281" s="310"/>
      <c r="Q281" s="116"/>
      <c r="R281" s="518"/>
      <c r="S281" s="116"/>
      <c r="T281" s="518"/>
      <c r="U281" s="992"/>
      <c r="V281" s="116"/>
      <c r="W281" s="952"/>
      <c r="X281" s="360"/>
      <c r="Y281" s="20"/>
      <c r="Z281" s="20"/>
      <c r="AA281" s="505" t="str">
        <f t="shared" si="68"/>
        <v/>
      </c>
      <c r="AB281" s="534">
        <f>IF(COUNTIF($C$1:C281,C281)=1,1,0)</f>
        <v>0</v>
      </c>
      <c r="AC281" s="535" t="str">
        <f t="shared" si="69"/>
        <v/>
      </c>
      <c r="AD281" s="304" t="s">
        <v>848</v>
      </c>
      <c r="AE281" s="288"/>
      <c r="AG281" s="4"/>
      <c r="AI281" s="253"/>
      <c r="AJ281" s="40"/>
    </row>
    <row r="282" spans="1:36" ht="39" customHeight="1" thickBot="1" x14ac:dyDescent="0.3">
      <c r="A282" s="564"/>
      <c r="B282" s="957"/>
      <c r="C282" s="391" t="s">
        <v>821</v>
      </c>
      <c r="D282" s="249" t="s">
        <v>866</v>
      </c>
      <c r="E282" s="243" t="str">
        <f t="shared" si="70"/>
        <v>cDAPsA + HAQ + activity impairment, disability, affected body surface area</v>
      </c>
      <c r="F282" s="244" t="s">
        <v>19</v>
      </c>
      <c r="G282" s="244" t="s">
        <v>165</v>
      </c>
      <c r="H282" s="244" t="s">
        <v>9</v>
      </c>
      <c r="I282" s="400">
        <v>222</v>
      </c>
      <c r="J282" s="552" t="str">
        <f t="shared" si="71"/>
        <v>OLS</v>
      </c>
      <c r="K282" s="249" t="s">
        <v>31</v>
      </c>
      <c r="L282" s="249"/>
      <c r="M282" s="249"/>
      <c r="N282" s="259"/>
      <c r="O282" s="129"/>
      <c r="P282" s="309"/>
      <c r="Q282" s="129"/>
      <c r="R282" s="524"/>
      <c r="S282" s="129"/>
      <c r="T282" s="524"/>
      <c r="U282" s="991"/>
      <c r="V282" s="129"/>
      <c r="W282" s="979"/>
      <c r="X282" s="360"/>
      <c r="Y282" s="20"/>
      <c r="Z282" s="20"/>
      <c r="AA282" s="505" t="str">
        <f t="shared" si="68"/>
        <v/>
      </c>
      <c r="AB282" s="534">
        <f>IF(COUNTIF($C$1:C282,C282)=1,1,0)</f>
        <v>0</v>
      </c>
      <c r="AC282" s="535" t="str">
        <f t="shared" si="69"/>
        <v/>
      </c>
      <c r="AD282" s="304" t="s">
        <v>848</v>
      </c>
      <c r="AE282" s="288"/>
      <c r="AG282" s="4"/>
      <c r="AI282" s="253"/>
      <c r="AJ282" s="40"/>
    </row>
    <row r="283" spans="1:36" ht="51.95" customHeight="1" thickBot="1" x14ac:dyDescent="0.3">
      <c r="A283" s="49"/>
      <c r="B283" s="937" t="s">
        <v>791</v>
      </c>
      <c r="C283" s="392" t="s">
        <v>720</v>
      </c>
      <c r="D283" s="247" t="s">
        <v>794</v>
      </c>
      <c r="E283" s="207" t="str">
        <f t="shared" si="70"/>
        <v>Ankylosing Spondylitis Disease Activity Score with the C-reactive protein measure (ASDAS-CRP)</v>
      </c>
      <c r="F283" s="292" t="s">
        <v>19</v>
      </c>
      <c r="G283" s="292" t="s">
        <v>546</v>
      </c>
      <c r="H283" s="292" t="s">
        <v>9</v>
      </c>
      <c r="I283" s="33">
        <v>313</v>
      </c>
      <c r="J283" s="550" t="str">
        <f t="shared" si="71"/>
        <v xml:space="preserve">Linear regression </v>
      </c>
      <c r="K283" s="247" t="s">
        <v>775</v>
      </c>
      <c r="L283" s="91"/>
      <c r="M283" s="91"/>
      <c r="N283" s="122"/>
      <c r="O283" s="115"/>
      <c r="P283" s="137"/>
      <c r="Q283" s="115"/>
      <c r="R283" s="517"/>
      <c r="S283" s="115"/>
      <c r="T283" s="517"/>
      <c r="U283" s="517"/>
      <c r="V283" s="75"/>
      <c r="W283" s="969"/>
      <c r="X283" s="241"/>
      <c r="Y283" s="302"/>
      <c r="Z283" s="302"/>
      <c r="AA283" s="505" t="str">
        <f t="shared" si="68"/>
        <v>2016</v>
      </c>
      <c r="AB283" s="534">
        <f>IF(COUNTIF($C$1:C283,C283)=1,1,0)</f>
        <v>1</v>
      </c>
      <c r="AC283" s="535">
        <f t="shared" si="69"/>
        <v>1</v>
      </c>
      <c r="AD283" s="303" t="s">
        <v>787</v>
      </c>
      <c r="AE283" s="289"/>
      <c r="AF283" s="26"/>
      <c r="AG283" s="26"/>
      <c r="AH283" s="26"/>
      <c r="AI283" s="38"/>
      <c r="AJ283" s="26"/>
    </row>
    <row r="284" spans="1:36" ht="26.1" customHeight="1" thickBot="1" x14ac:dyDescent="0.3">
      <c r="A284" s="49"/>
      <c r="B284" s="938"/>
      <c r="C284" s="447" t="s">
        <v>720</v>
      </c>
      <c r="D284" s="248" t="s">
        <v>795</v>
      </c>
      <c r="E284" s="377" t="str">
        <f t="shared" si="70"/>
        <v>Bath Ankylosing Spondylitis Functional Index (BASFI)</v>
      </c>
      <c r="F284" s="211" t="s">
        <v>19</v>
      </c>
      <c r="G284" s="378" t="s">
        <v>546</v>
      </c>
      <c r="H284" s="211" t="s">
        <v>9</v>
      </c>
      <c r="I284" s="448">
        <v>313</v>
      </c>
      <c r="J284" s="490" t="str">
        <f t="shared" si="71"/>
        <v xml:space="preserve">Linear regression </v>
      </c>
      <c r="K284" s="449" t="s">
        <v>775</v>
      </c>
      <c r="L284" s="449"/>
      <c r="M284" s="449"/>
      <c r="N284" s="450"/>
      <c r="O284" s="380"/>
      <c r="P284" s="451"/>
      <c r="Q284" s="380"/>
      <c r="R284" s="380"/>
      <c r="S284" s="380"/>
      <c r="T284" s="380"/>
      <c r="U284" s="380"/>
      <c r="V284" s="382"/>
      <c r="W284" s="970"/>
      <c r="X284" s="241"/>
      <c r="Y284" s="235"/>
      <c r="Z284" s="235"/>
      <c r="AA284" s="505" t="str">
        <f t="shared" si="68"/>
        <v/>
      </c>
      <c r="AB284" s="534">
        <f>IF(COUNTIF($C$1:C284,C284)=1,1,0)</f>
        <v>0</v>
      </c>
      <c r="AC284" s="535" t="str">
        <f t="shared" si="69"/>
        <v/>
      </c>
      <c r="AD284" s="242" t="s">
        <v>787</v>
      </c>
      <c r="AE284" s="289"/>
      <c r="AF284" s="26"/>
      <c r="AG284" s="26"/>
      <c r="AH284" s="26"/>
      <c r="AI284" s="38"/>
      <c r="AJ284" s="26"/>
    </row>
    <row r="285" spans="1:36" ht="26.1" customHeight="1" thickBot="1" x14ac:dyDescent="0.3">
      <c r="A285" s="49"/>
      <c r="B285" s="950" t="s">
        <v>973</v>
      </c>
      <c r="C285" s="491" t="s">
        <v>806</v>
      </c>
      <c r="D285" s="214" t="s">
        <v>974</v>
      </c>
      <c r="E285" s="207" t="str">
        <f t="shared" si="70"/>
        <v>Gastrointestinal Short Form Questionnaire (GSF-Q)</v>
      </c>
      <c r="F285" s="463" t="s">
        <v>19</v>
      </c>
      <c r="G285" s="471" t="s">
        <v>994</v>
      </c>
      <c r="H285" s="463" t="s">
        <v>6</v>
      </c>
      <c r="I285" s="33">
        <v>2251</v>
      </c>
      <c r="J285" s="550" t="str">
        <f t="shared" si="71"/>
        <v>OLS; Tobit; probit</v>
      </c>
      <c r="K285" s="501" t="s">
        <v>31</v>
      </c>
      <c r="L285" s="95"/>
      <c r="M285" s="95"/>
      <c r="N285" s="118"/>
      <c r="O285" s="117"/>
      <c r="P285" s="271" t="s">
        <v>88</v>
      </c>
      <c r="Q285" s="117"/>
      <c r="R285" s="519"/>
      <c r="S285" s="215" t="s">
        <v>977</v>
      </c>
      <c r="T285" s="519"/>
      <c r="U285" s="519"/>
      <c r="V285" s="78"/>
      <c r="W285" s="969"/>
      <c r="X285" s="502"/>
      <c r="Y285" s="235"/>
      <c r="Z285" s="235"/>
      <c r="AA285" s="505" t="str">
        <f t="shared" si="68"/>
        <v>2018</v>
      </c>
      <c r="AB285" s="534">
        <f>IF(COUNTIF($C$1:C285,C285)=1,1,0)</f>
        <v>1</v>
      </c>
      <c r="AC285" s="535">
        <f t="shared" si="69"/>
        <v>3</v>
      </c>
      <c r="AD285" s="242" t="s">
        <v>976</v>
      </c>
      <c r="AE285" s="289"/>
      <c r="AF285" s="26"/>
      <c r="AG285" s="26"/>
      <c r="AH285" s="26"/>
      <c r="AI285" s="38"/>
      <c r="AJ285" s="26"/>
    </row>
    <row r="286" spans="1:36" ht="26.1" customHeight="1" thickBot="1" x14ac:dyDescent="0.3">
      <c r="A286" s="49"/>
      <c r="B286" s="951"/>
      <c r="C286" s="491" t="s">
        <v>806</v>
      </c>
      <c r="D286" s="214" t="s">
        <v>974</v>
      </c>
      <c r="E286" s="461" t="str">
        <f t="shared" si="70"/>
        <v>Gastrointestinal Short Form Questionnaire (GSF-Q)</v>
      </c>
      <c r="F286" s="457" t="s">
        <v>20</v>
      </c>
      <c r="G286" s="483" t="s">
        <v>994</v>
      </c>
      <c r="H286" s="457" t="s">
        <v>6</v>
      </c>
      <c r="I286" s="267">
        <v>2251</v>
      </c>
      <c r="J286" s="545" t="str">
        <f t="shared" si="71"/>
        <v>OLS; Tobit; probit</v>
      </c>
      <c r="K286" s="501" t="s">
        <v>31</v>
      </c>
      <c r="L286" s="95"/>
      <c r="M286" s="95"/>
      <c r="N286" s="118"/>
      <c r="O286" s="117"/>
      <c r="P286" s="271" t="s">
        <v>88</v>
      </c>
      <c r="Q286" s="117"/>
      <c r="R286" s="519"/>
      <c r="S286" s="215" t="s">
        <v>977</v>
      </c>
      <c r="T286" s="519"/>
      <c r="U286" s="519"/>
      <c r="V286" s="78"/>
      <c r="W286" s="970"/>
      <c r="X286" s="502"/>
      <c r="Y286" s="235"/>
      <c r="Z286" s="235"/>
      <c r="AA286" s="505" t="str">
        <f t="shared" si="68"/>
        <v/>
      </c>
      <c r="AB286" s="534">
        <f>IF(COUNTIF($C$1:C286,C286)=1,1,0)</f>
        <v>0</v>
      </c>
      <c r="AC286" s="535" t="str">
        <f t="shared" si="69"/>
        <v/>
      </c>
      <c r="AD286" s="242" t="s">
        <v>976</v>
      </c>
      <c r="AE286" s="289"/>
      <c r="AF286" s="26"/>
      <c r="AG286" s="26"/>
      <c r="AH286" s="26"/>
      <c r="AI286" s="38"/>
      <c r="AJ286" s="26"/>
    </row>
    <row r="287" spans="1:36" ht="39" customHeight="1" thickBot="1" x14ac:dyDescent="0.3">
      <c r="A287" s="49"/>
      <c r="B287" s="455" t="s">
        <v>963</v>
      </c>
      <c r="C287" s="454" t="s">
        <v>801</v>
      </c>
      <c r="D287" s="214" t="s">
        <v>964</v>
      </c>
      <c r="E287" s="435" t="str">
        <f t="shared" si="70"/>
        <v>Amyotrophic Lateral Sclerosis Functional Rating Scale-Revised (ALSFRS-R)</v>
      </c>
      <c r="F287" s="29" t="s">
        <v>80</v>
      </c>
      <c r="G287" s="219" t="s">
        <v>995</v>
      </c>
      <c r="H287" s="29" t="s">
        <v>5</v>
      </c>
      <c r="I287" s="30">
        <v>595</v>
      </c>
      <c r="J287" s="9" t="str">
        <f t="shared" si="71"/>
        <v>OLS; Tobit; response mapping</v>
      </c>
      <c r="K287" s="214" t="s">
        <v>31</v>
      </c>
      <c r="L287" s="95"/>
      <c r="M287" s="95"/>
      <c r="N287" s="118"/>
      <c r="O287" s="117"/>
      <c r="P287" s="271" t="s">
        <v>88</v>
      </c>
      <c r="Q287" s="215" t="s">
        <v>46</v>
      </c>
      <c r="R287" s="520"/>
      <c r="S287" s="117"/>
      <c r="T287" s="519"/>
      <c r="U287" s="519"/>
      <c r="V287" s="78"/>
      <c r="W287" s="435"/>
      <c r="X287" s="452"/>
      <c r="Y287" s="453"/>
      <c r="Z287" s="453"/>
      <c r="AA287" s="505" t="str">
        <f t="shared" si="68"/>
        <v>2018</v>
      </c>
      <c r="AB287" s="534">
        <f>IF(COUNTIF($C$1:C287,C287)=1,1,0)</f>
        <v>1</v>
      </c>
      <c r="AC287" s="535" t="str">
        <f t="shared" si="69"/>
        <v/>
      </c>
      <c r="AD287" s="242" t="s">
        <v>976</v>
      </c>
      <c r="AE287" s="289"/>
      <c r="AF287" s="26"/>
      <c r="AG287" s="26"/>
      <c r="AH287" s="26"/>
      <c r="AI287" s="38"/>
      <c r="AJ287" s="26"/>
    </row>
    <row r="288" spans="1:36" ht="51.95" customHeight="1" thickBot="1" x14ac:dyDescent="0.3">
      <c r="A288" s="49"/>
      <c r="B288" s="202" t="s">
        <v>636</v>
      </c>
      <c r="C288" s="104" t="s">
        <v>637</v>
      </c>
      <c r="D288" s="196" t="s">
        <v>774</v>
      </c>
      <c r="E288" s="341" t="str">
        <f t="shared" si="70"/>
        <v>Index (BASFI)</v>
      </c>
      <c r="F288" s="323" t="s">
        <v>19</v>
      </c>
      <c r="G288" s="323" t="s">
        <v>638</v>
      </c>
      <c r="H288" s="323" t="s">
        <v>83</v>
      </c>
      <c r="I288" s="46">
        <v>15184</v>
      </c>
      <c r="J288" s="546" t="str">
        <f t="shared" si="71"/>
        <v>OLS</v>
      </c>
      <c r="K288" s="383" t="s">
        <v>31</v>
      </c>
      <c r="L288" s="338"/>
      <c r="M288" s="338"/>
      <c r="N288" s="128"/>
      <c r="O288" s="335"/>
      <c r="P288" s="344"/>
      <c r="Q288" s="335"/>
      <c r="R288" s="759"/>
      <c r="S288" s="335"/>
      <c r="T288" s="839"/>
      <c r="U288" s="839"/>
      <c r="V288" s="335"/>
      <c r="W288" s="341"/>
      <c r="X288" s="360"/>
      <c r="Y288" s="20"/>
      <c r="Z288" s="20"/>
      <c r="AA288" s="505" t="str">
        <f t="shared" si="68"/>
        <v>2013</v>
      </c>
      <c r="AB288" s="534">
        <f>IF(COUNTIF($C$1:C288,C288)=1,1,0)</f>
        <v>1</v>
      </c>
      <c r="AC288" s="535">
        <f t="shared" si="69"/>
        <v>1</v>
      </c>
      <c r="AD288" s="203" t="s">
        <v>639</v>
      </c>
      <c r="AE288" s="288"/>
      <c r="AG288" s="4"/>
      <c r="AI288" s="6"/>
      <c r="AJ288" s="40"/>
    </row>
    <row r="289" spans="1:36" ht="51.95" customHeight="1" thickBot="1" x14ac:dyDescent="0.3">
      <c r="A289" s="49"/>
      <c r="B289" s="950" t="s">
        <v>704</v>
      </c>
      <c r="C289" s="106" t="s">
        <v>703</v>
      </c>
      <c r="D289" s="107" t="s">
        <v>580</v>
      </c>
      <c r="E289" s="207" t="str">
        <f t="shared" si="70"/>
        <v>Health Assessment Questionnaire (HAQ) and Disease Activity Score (DAS28)</v>
      </c>
      <c r="F289" s="331" t="s">
        <v>19</v>
      </c>
      <c r="G289" s="814" t="s">
        <v>27</v>
      </c>
      <c r="H289" s="331" t="s">
        <v>9</v>
      </c>
      <c r="I289" s="33">
        <v>702</v>
      </c>
      <c r="J289" s="808" t="str">
        <f t="shared" si="71"/>
        <v>OLS</v>
      </c>
      <c r="K289" s="364" t="s">
        <v>31</v>
      </c>
      <c r="L289" s="927"/>
      <c r="M289" s="927"/>
      <c r="N289" s="1077"/>
      <c r="O289" s="973"/>
      <c r="P289" s="963"/>
      <c r="Q289" s="973"/>
      <c r="R289" s="758"/>
      <c r="S289" s="973"/>
      <c r="T289" s="973"/>
      <c r="U289" s="973"/>
      <c r="V289" s="117"/>
      <c r="W289" s="969"/>
      <c r="X289" s="205"/>
      <c r="Y289" s="12"/>
      <c r="Z289" s="12"/>
      <c r="AA289" s="505" t="str">
        <f t="shared" si="68"/>
        <v>2016</v>
      </c>
      <c r="AB289" s="534">
        <f>IF(COUNTIF($C$1:C289,C289)=1,1,0)</f>
        <v>1</v>
      </c>
      <c r="AC289" s="535">
        <f t="shared" si="69"/>
        <v>1</v>
      </c>
      <c r="AD289" s="206" t="s">
        <v>639</v>
      </c>
      <c r="AE289" s="288"/>
      <c r="AG289" s="4"/>
      <c r="AI289" s="6"/>
      <c r="AJ289" s="40"/>
    </row>
    <row r="290" spans="1:36" ht="25.5" customHeight="1" thickBot="1" x14ac:dyDescent="0.3">
      <c r="A290" s="49"/>
      <c r="B290" s="1067"/>
      <c r="C290" s="106" t="s">
        <v>703</v>
      </c>
      <c r="D290" s="298" t="s">
        <v>207</v>
      </c>
      <c r="E290" s="785" t="str">
        <f t="shared" si="70"/>
        <v>Health assessment questionnaire (HAQ)</v>
      </c>
      <c r="F290" s="783" t="s">
        <v>19</v>
      </c>
      <c r="G290" s="783" t="s">
        <v>27</v>
      </c>
      <c r="H290" s="182" t="s">
        <v>9</v>
      </c>
      <c r="I290" s="46">
        <f>I289</f>
        <v>702</v>
      </c>
      <c r="J290" s="545" t="str">
        <f t="shared" si="71"/>
        <v>OLS</v>
      </c>
      <c r="K290" s="339" t="s">
        <v>31</v>
      </c>
      <c r="L290" s="928"/>
      <c r="M290" s="928"/>
      <c r="N290" s="1014"/>
      <c r="O290" s="974"/>
      <c r="P290" s="926"/>
      <c r="Q290" s="974"/>
      <c r="R290" s="760"/>
      <c r="S290" s="974"/>
      <c r="T290" s="974"/>
      <c r="U290" s="974"/>
      <c r="V290" s="117"/>
      <c r="W290" s="970"/>
      <c r="X290" s="172"/>
      <c r="Y290" s="12"/>
      <c r="Z290" s="12"/>
      <c r="AA290" s="505" t="str">
        <f t="shared" si="68"/>
        <v/>
      </c>
      <c r="AB290" s="534">
        <f>IF(COUNTIF($C$1:C290,C290)=1,1,0)</f>
        <v>0</v>
      </c>
      <c r="AC290" s="535" t="str">
        <f t="shared" si="69"/>
        <v/>
      </c>
      <c r="AD290" s="206" t="s">
        <v>639</v>
      </c>
      <c r="AE290" s="288"/>
      <c r="AG290" s="4"/>
      <c r="AI290" s="6"/>
      <c r="AJ290" s="40"/>
    </row>
    <row r="291" spans="1:36" ht="51.95" customHeight="1" thickBot="1" x14ac:dyDescent="0.3">
      <c r="A291" s="49"/>
      <c r="B291" s="786" t="s">
        <v>1246</v>
      </c>
      <c r="C291" s="816" t="s">
        <v>1093</v>
      </c>
      <c r="D291" s="514" t="s">
        <v>1247</v>
      </c>
      <c r="E291" s="435" t="str">
        <f t="shared" si="70"/>
        <v>Bath Ankylosing Disease Activity Index (BASDAI), Bath Ankylosing Spondylitis Functional Index (BASFI)</v>
      </c>
      <c r="F291" s="59" t="s">
        <v>19</v>
      </c>
      <c r="G291" s="59" t="s">
        <v>1294</v>
      </c>
      <c r="H291" s="59" t="s">
        <v>9</v>
      </c>
      <c r="I291" s="30">
        <v>5122</v>
      </c>
      <c r="J291" s="9" t="str">
        <f t="shared" si="71"/>
        <v>response mapping; ALDVMM</v>
      </c>
      <c r="K291" s="796"/>
      <c r="L291" s="796"/>
      <c r="M291" s="796"/>
      <c r="N291" s="128"/>
      <c r="O291" s="792"/>
      <c r="P291" s="804"/>
      <c r="Q291" s="792" t="s">
        <v>46</v>
      </c>
      <c r="R291" s="792"/>
      <c r="S291" s="812" t="s">
        <v>916</v>
      </c>
      <c r="T291" s="839"/>
      <c r="U291" s="839"/>
      <c r="V291" s="792"/>
      <c r="W291" s="435"/>
      <c r="X291" s="172"/>
      <c r="Y291" s="13"/>
      <c r="Z291" s="13"/>
      <c r="AA291" s="505"/>
      <c r="AB291" s="534"/>
      <c r="AC291" s="535"/>
      <c r="AD291" s="526" t="s">
        <v>1236</v>
      </c>
      <c r="AE291" s="288"/>
      <c r="AG291" s="4"/>
      <c r="AI291" s="6"/>
      <c r="AJ291" s="40"/>
    </row>
    <row r="292" spans="1:36" ht="25.5" customHeight="1" thickBot="1" x14ac:dyDescent="0.3">
      <c r="A292" s="564"/>
      <c r="B292" s="950" t="s">
        <v>1196</v>
      </c>
      <c r="C292" s="188" t="s">
        <v>1074</v>
      </c>
      <c r="D292" s="255" t="s">
        <v>1195</v>
      </c>
      <c r="E292" s="748" t="str">
        <f t="shared" si="70"/>
        <v>EORTC QLQ-C30 and QLQ-H&amp;N35</v>
      </c>
      <c r="F292" s="169" t="s">
        <v>80</v>
      </c>
      <c r="G292" s="169" t="s">
        <v>482</v>
      </c>
      <c r="H292" s="169" t="s">
        <v>3</v>
      </c>
      <c r="I292" s="189">
        <v>209</v>
      </c>
      <c r="J292" s="931" t="str">
        <f t="shared" si="71"/>
        <v>OLS; 2-part</v>
      </c>
      <c r="K292" s="255" t="s">
        <v>31</v>
      </c>
      <c r="L292" s="111"/>
      <c r="M292" s="111"/>
      <c r="N292" s="256" t="s">
        <v>44</v>
      </c>
      <c r="O292" s="135"/>
      <c r="P292" s="749"/>
      <c r="Q292" s="135"/>
      <c r="R292" s="135"/>
      <c r="S292" s="135"/>
      <c r="T292" s="135"/>
      <c r="U292" s="135"/>
      <c r="V292" s="135"/>
      <c r="W292" s="969"/>
      <c r="X292" s="172"/>
      <c r="Y292" s="13"/>
      <c r="Z292" s="13"/>
      <c r="AA292" s="505"/>
      <c r="AB292" s="534"/>
      <c r="AC292" s="535"/>
      <c r="AD292" s="288" t="s">
        <v>1175</v>
      </c>
      <c r="AE292" s="288"/>
      <c r="AG292" s="4"/>
      <c r="AI292" s="6"/>
      <c r="AJ292" s="40"/>
    </row>
    <row r="293" spans="1:36" ht="39" customHeight="1" thickBot="1" x14ac:dyDescent="0.3">
      <c r="A293" s="564"/>
      <c r="B293" s="1067"/>
      <c r="C293" s="101" t="s">
        <v>1074</v>
      </c>
      <c r="D293" s="516" t="s">
        <v>1195</v>
      </c>
      <c r="E293" s="243" t="s">
        <v>1195</v>
      </c>
      <c r="F293" s="744" t="s">
        <v>1</v>
      </c>
      <c r="G293" s="744" t="s">
        <v>482</v>
      </c>
      <c r="H293" s="744" t="s">
        <v>3</v>
      </c>
      <c r="I293" s="224">
        <v>209</v>
      </c>
      <c r="J293" s="932"/>
      <c r="K293" s="255" t="s">
        <v>31</v>
      </c>
      <c r="L293" s="111"/>
      <c r="M293" s="111"/>
      <c r="N293" s="256" t="s">
        <v>44</v>
      </c>
      <c r="O293" s="715"/>
      <c r="P293" s="713"/>
      <c r="Q293" s="715"/>
      <c r="R293" s="760"/>
      <c r="S293" s="715"/>
      <c r="T293" s="840"/>
      <c r="U293" s="840"/>
      <c r="V293" s="715"/>
      <c r="W293" s="970"/>
      <c r="X293" s="172"/>
      <c r="Y293" s="13"/>
      <c r="Z293" s="13"/>
      <c r="AA293" s="505"/>
      <c r="AB293" s="534"/>
      <c r="AC293" s="535"/>
      <c r="AD293" s="288" t="s">
        <v>1175</v>
      </c>
      <c r="AE293" s="288"/>
      <c r="AG293" s="4"/>
      <c r="AI293" s="6"/>
      <c r="AJ293" s="40"/>
    </row>
    <row r="294" spans="1:36" ht="51.95" customHeight="1" thickBot="1" x14ac:dyDescent="0.25">
      <c r="B294" s="197" t="s">
        <v>439</v>
      </c>
      <c r="C294" s="104" t="s">
        <v>237</v>
      </c>
      <c r="D294" s="338" t="s">
        <v>234</v>
      </c>
      <c r="E294" s="47" t="str">
        <f t="shared" ref="E294:E300" si="72">D294</f>
        <v>Dermatology Life Quality Index (DLQI)</v>
      </c>
      <c r="F294" s="318" t="s">
        <v>19</v>
      </c>
      <c r="G294" s="322" t="s">
        <v>235</v>
      </c>
      <c r="H294" s="322" t="s">
        <v>13</v>
      </c>
      <c r="I294" s="267">
        <v>2450</v>
      </c>
      <c r="J294" s="545" t="str">
        <f t="shared" ref="J294:J304" si="73">CONCATENATE(IF(K294="","",CONCATENATE(K294,IF(COUNTA(K294:S294)=COUNTA(K294),"","; "))),IF(L294="","",CONCATENATE(L294,IF(COUNTA(K294:S294)=COUNTA(K294:L294),"","; "))),IF(M294="","",CONCATENATE(M294,IF(COUNTA(K294:S294)=COUNTA(K294:M294),"","; "))),IF(N294="","",CONCATENATE(N294,IF(COUNTA(K294:S294)=COUNTA(K294:N294),"","; "))),IF(O294="","",CONCATENATE(O294,IF(COUNTA(K294:S294)=COUNTA(K294:O294),"","; "))),IF(P294="","",CONCATENATE(P294,IF(COUNTA(K294:S294)=COUNTA(K294:P294),"","; "))),IF(Q294="","",CONCATENATE(Q294,IF(COUNTA(K294:S294)=COUNTA(K294:Q294),"","; "))),IF(S294="","",S294))</f>
        <v>OLS</v>
      </c>
      <c r="K294" s="339" t="s">
        <v>31</v>
      </c>
      <c r="L294" s="339"/>
      <c r="M294" s="339"/>
      <c r="N294" s="336"/>
      <c r="O294" s="336"/>
      <c r="P294" s="336"/>
      <c r="Q294" s="352"/>
      <c r="R294" s="765"/>
      <c r="S294" s="336"/>
      <c r="T294" s="840"/>
      <c r="U294" s="846"/>
      <c r="V294" s="352" t="s">
        <v>441</v>
      </c>
      <c r="W294" s="327" t="s">
        <v>441</v>
      </c>
      <c r="X294" s="352"/>
      <c r="Y294" s="13"/>
      <c r="Z294" s="13"/>
      <c r="AA294" s="505" t="str">
        <f>IF(AB294=0,"",IF(AE294="",MID(C294,FIND(", ",C294)+2,4),AE294))</f>
        <v>2012</v>
      </c>
      <c r="AB294" s="534">
        <f>IF(COUNTIF($C$1:C294,C294)=1,1,0)</f>
        <v>1</v>
      </c>
      <c r="AC294" s="535">
        <f>IF(AND(F294="EQ-5D",AB294=1),COUNTA(K294:S294),"")</f>
        <v>1</v>
      </c>
      <c r="AD294" s="204" t="s">
        <v>458</v>
      </c>
      <c r="AE294" s="280"/>
      <c r="AG294" s="4"/>
      <c r="AI294" s="6"/>
      <c r="AJ294" s="40"/>
    </row>
    <row r="295" spans="1:36" ht="75" customHeight="1" thickBot="1" x14ac:dyDescent="0.25">
      <c r="B295" s="220" t="s">
        <v>476</v>
      </c>
      <c r="C295" s="103" t="s">
        <v>690</v>
      </c>
      <c r="D295" s="337" t="s">
        <v>477</v>
      </c>
      <c r="E295" s="357" t="str">
        <f t="shared" si="72"/>
        <v>5 visual analogue scales measuring patients’ self-reported mobility, self-care, ability to perform usual activities, pain, and anxiety or depression</v>
      </c>
      <c r="F295" s="59" t="s">
        <v>19</v>
      </c>
      <c r="G295" s="347" t="s">
        <v>478</v>
      </c>
      <c r="H295" s="317" t="s">
        <v>4</v>
      </c>
      <c r="I295" s="80">
        <v>233</v>
      </c>
      <c r="J295" s="9" t="str">
        <f t="shared" si="73"/>
        <v>CLAD; Tobit; GLS with random intercepts</v>
      </c>
      <c r="K295" s="95"/>
      <c r="L295" s="95"/>
      <c r="M295" s="95"/>
      <c r="N295" s="117"/>
      <c r="O295" s="131" t="s">
        <v>59</v>
      </c>
      <c r="P295" s="131" t="s">
        <v>88</v>
      </c>
      <c r="Q295" s="118"/>
      <c r="R295" s="118"/>
      <c r="S295" s="131" t="s">
        <v>479</v>
      </c>
      <c r="T295" s="519"/>
      <c r="U295" s="118"/>
      <c r="V295" s="118"/>
      <c r="W295" s="32"/>
      <c r="X295" s="118"/>
      <c r="Y295" s="12"/>
      <c r="Z295" s="12"/>
      <c r="AA295" s="505" t="str">
        <f>IF(AB295=0,"",IF(AE295="",MID(C295,FIND(", ",C295)+2,4),AE295))</f>
        <v>2014</v>
      </c>
      <c r="AB295" s="534">
        <f>IF(COUNTIF($C$1:C295,C295)=1,1,0)</f>
        <v>1</v>
      </c>
      <c r="AC295" s="535">
        <f>IF(AND(F295="EQ-5D",AB295=1),COUNTA(K295:S295),"")</f>
        <v>3</v>
      </c>
      <c r="AD295" s="147" t="s">
        <v>474</v>
      </c>
      <c r="AE295" s="279"/>
      <c r="AG295" s="4"/>
      <c r="AI295" s="6"/>
      <c r="AJ295" s="40"/>
    </row>
    <row r="296" spans="1:36" ht="74.25" customHeight="1" thickBot="1" x14ac:dyDescent="0.25">
      <c r="B296" s="800" t="s">
        <v>1248</v>
      </c>
      <c r="C296" s="290" t="s">
        <v>1094</v>
      </c>
      <c r="D296" s="803" t="s">
        <v>1249</v>
      </c>
      <c r="E296" s="29" t="str">
        <f t="shared" si="72"/>
        <v>HIT-6</v>
      </c>
      <c r="F296" s="59" t="s">
        <v>19</v>
      </c>
      <c r="G296" s="59" t="s">
        <v>72</v>
      </c>
      <c r="H296" s="29" t="s">
        <v>5</v>
      </c>
      <c r="I296" s="80">
        <v>1010</v>
      </c>
      <c r="J296" s="9" t="str">
        <f t="shared" si="73"/>
        <v>OLS; 2-part; Tobit; adjusted limited dependent variable mixture models; mixture beta regression models</v>
      </c>
      <c r="K296" s="514" t="s">
        <v>31</v>
      </c>
      <c r="L296" s="95"/>
      <c r="M296" s="95"/>
      <c r="N296" s="519" t="s">
        <v>44</v>
      </c>
      <c r="O296" s="131"/>
      <c r="P296" s="131" t="s">
        <v>88</v>
      </c>
      <c r="Q296" s="118"/>
      <c r="R296" s="118"/>
      <c r="S296" s="131" t="s">
        <v>1282</v>
      </c>
      <c r="T296" s="519"/>
      <c r="U296" s="118"/>
      <c r="V296" s="118"/>
      <c r="W296" s="32"/>
      <c r="X296" s="118"/>
      <c r="Y296" s="504"/>
      <c r="Z296" s="504"/>
      <c r="AA296" s="505"/>
      <c r="AB296" s="534"/>
      <c r="AC296" s="535"/>
      <c r="AD296" s="526" t="s">
        <v>1236</v>
      </c>
      <c r="AE296" s="279"/>
      <c r="AG296" s="4"/>
      <c r="AI296" s="6"/>
      <c r="AJ296" s="40"/>
    </row>
    <row r="297" spans="1:36" ht="39" customHeight="1" thickBot="1" x14ac:dyDescent="0.25">
      <c r="A297" s="212"/>
      <c r="B297" s="32" t="s">
        <v>310</v>
      </c>
      <c r="C297" s="346" t="s">
        <v>139</v>
      </c>
      <c r="D297" s="95" t="s">
        <v>157</v>
      </c>
      <c r="E297" s="357" t="str">
        <f t="shared" si="72"/>
        <v>Oxford Hip Score (OHS)</v>
      </c>
      <c r="F297" s="29" t="s">
        <v>19</v>
      </c>
      <c r="G297" s="317" t="s">
        <v>158</v>
      </c>
      <c r="H297" s="317" t="s">
        <v>9</v>
      </c>
      <c r="I297" s="30">
        <f>512+444-37</f>
        <v>919</v>
      </c>
      <c r="J297" s="9" t="str">
        <f t="shared" si="73"/>
        <v>OLS</v>
      </c>
      <c r="K297" s="95" t="s">
        <v>31</v>
      </c>
      <c r="L297" s="95"/>
      <c r="M297" s="95"/>
      <c r="N297" s="117"/>
      <c r="O297" s="117"/>
      <c r="P297" s="117"/>
      <c r="Q297" s="117"/>
      <c r="R297" s="519"/>
      <c r="S297" s="117"/>
      <c r="T297" s="519"/>
      <c r="U297" s="519"/>
      <c r="V297" s="117"/>
      <c r="W297" s="37"/>
      <c r="X297" s="117"/>
      <c r="Y297" s="12"/>
      <c r="Z297" s="12"/>
      <c r="AA297" s="505" t="str">
        <f t="shared" ref="AA297:AA309" si="74">IF(AB297=0,"",IF(AE297="",MID(C297,FIND(", ",C297)+2,4),AE297))</f>
        <v>2011</v>
      </c>
      <c r="AB297" s="534">
        <f>IF(COUNTIF($C$1:C297,C297)=1,1,0)</f>
        <v>1</v>
      </c>
      <c r="AC297" s="535">
        <f t="shared" ref="AC297:AC309" si="75">IF(AND(F297="EQ-5D",AB297=1),COUNTA(K297:S297),"")</f>
        <v>1</v>
      </c>
      <c r="AG297" s="8"/>
      <c r="AH297" s="8"/>
      <c r="AI297" s="8"/>
      <c r="AJ297" s="8"/>
    </row>
    <row r="298" spans="1:36" ht="117" customHeight="1" thickBot="1" x14ac:dyDescent="0.25">
      <c r="A298" s="212"/>
      <c r="B298" s="155" t="s">
        <v>615</v>
      </c>
      <c r="C298" s="346" t="s">
        <v>616</v>
      </c>
      <c r="D298" s="296" t="s">
        <v>164</v>
      </c>
      <c r="E298" s="331" t="str">
        <f t="shared" si="72"/>
        <v>Health Assessment Questionnaire (HAQ)</v>
      </c>
      <c r="F298" s="347" t="s">
        <v>19</v>
      </c>
      <c r="G298" s="347" t="s">
        <v>27</v>
      </c>
      <c r="H298" s="347" t="s">
        <v>9</v>
      </c>
      <c r="I298" s="154">
        <v>307</v>
      </c>
      <c r="J298" s="9" t="str">
        <f t="shared" si="73"/>
        <v>Not stated in Tanno paper</v>
      </c>
      <c r="K298" s="95"/>
      <c r="L298" s="95"/>
      <c r="M298" s="95"/>
      <c r="N298" s="117"/>
      <c r="O298" s="117"/>
      <c r="P298" s="117"/>
      <c r="Q298" s="117"/>
      <c r="R298" s="519"/>
      <c r="S298" s="131" t="s">
        <v>617</v>
      </c>
      <c r="T298" s="519"/>
      <c r="U298" s="838"/>
      <c r="V298" s="351" t="s">
        <v>601</v>
      </c>
      <c r="W298" s="359" t="s">
        <v>608</v>
      </c>
      <c r="X298" s="117"/>
      <c r="Y298" s="12"/>
      <c r="Z298" s="12"/>
      <c r="AA298" s="505" t="str">
        <f t="shared" si="74"/>
        <v>2003</v>
      </c>
      <c r="AB298" s="534">
        <f>IF(COUNTIF($C$1:C298,C298)=1,1,0)</f>
        <v>1</v>
      </c>
      <c r="AC298" s="535">
        <f t="shared" si="75"/>
        <v>1</v>
      </c>
      <c r="AD298" s="147" t="s">
        <v>545</v>
      </c>
      <c r="AE298" s="279"/>
      <c r="AG298" s="8"/>
      <c r="AH298" s="8"/>
      <c r="AI298" s="8"/>
      <c r="AJ298" s="8"/>
    </row>
    <row r="299" spans="1:36" ht="51.95" customHeight="1" thickBot="1" x14ac:dyDescent="0.25">
      <c r="A299" s="212"/>
      <c r="B299" s="503" t="s">
        <v>901</v>
      </c>
      <c r="C299" s="370" t="s">
        <v>831</v>
      </c>
      <c r="D299" s="296" t="s">
        <v>902</v>
      </c>
      <c r="E299" s="373" t="str">
        <f t="shared" si="72"/>
        <v xml:space="preserve">Pruritus visual analog scale (pruritus‐VAS) </v>
      </c>
      <c r="F299" s="59" t="s">
        <v>19</v>
      </c>
      <c r="G299" s="373" t="s">
        <v>903</v>
      </c>
      <c r="H299" s="373" t="s">
        <v>13</v>
      </c>
      <c r="I299" s="80">
        <v>804</v>
      </c>
      <c r="J299" s="9" t="str">
        <f t="shared" si="73"/>
        <v>Multilevel model</v>
      </c>
      <c r="K299" s="95"/>
      <c r="L299" s="95"/>
      <c r="M299" s="95"/>
      <c r="N299" s="117"/>
      <c r="O299" s="117"/>
      <c r="P299" s="117"/>
      <c r="Q299" s="117"/>
      <c r="R299" s="519"/>
      <c r="S299" s="131" t="s">
        <v>904</v>
      </c>
      <c r="T299" s="519"/>
      <c r="U299" s="838"/>
      <c r="V299" s="375"/>
      <c r="W299" s="37"/>
      <c r="X299" s="117"/>
      <c r="Y299" s="12"/>
      <c r="Z299" s="12"/>
      <c r="AA299" s="505" t="str">
        <f t="shared" si="74"/>
        <v>2017</v>
      </c>
      <c r="AB299" s="534">
        <f>IF(COUNTIF($C$1:C299,C299)=1,1,0)</f>
        <v>1</v>
      </c>
      <c r="AC299" s="535">
        <f t="shared" si="75"/>
        <v>1</v>
      </c>
      <c r="AD299" s="147" t="s">
        <v>848</v>
      </c>
      <c r="AE299" s="279"/>
      <c r="AG299" s="8"/>
      <c r="AH299" s="8"/>
      <c r="AI299" s="8"/>
      <c r="AJ299" s="8"/>
    </row>
    <row r="300" spans="1:36" ht="26.1" customHeight="1" thickBot="1" x14ac:dyDescent="0.25">
      <c r="B300" s="939" t="s">
        <v>311</v>
      </c>
      <c r="C300" s="90" t="s">
        <v>140</v>
      </c>
      <c r="D300" s="91" t="s">
        <v>200</v>
      </c>
      <c r="E300" s="929" t="str">
        <f t="shared" si="72"/>
        <v>Patient Assessment of Constipation quality of life (PAC-QOL) and symptom (PAC-SYM) scores</v>
      </c>
      <c r="F300" s="357" t="s">
        <v>19</v>
      </c>
      <c r="G300" s="357" t="s">
        <v>201</v>
      </c>
      <c r="H300" s="357" t="s">
        <v>6</v>
      </c>
      <c r="I300" s="33">
        <v>5488</v>
      </c>
      <c r="J300" s="550" t="str">
        <f t="shared" si="73"/>
        <v>GLS</v>
      </c>
      <c r="K300" s="95"/>
      <c r="L300" s="95"/>
      <c r="M300" s="95"/>
      <c r="N300" s="117"/>
      <c r="O300" s="117"/>
      <c r="P300" s="117"/>
      <c r="Q300" s="117"/>
      <c r="R300" s="519"/>
      <c r="S300" s="118" t="s">
        <v>202</v>
      </c>
      <c r="T300" s="519"/>
      <c r="U300" s="517"/>
      <c r="V300" s="963" t="s">
        <v>679</v>
      </c>
      <c r="W300" s="939" t="s">
        <v>680</v>
      </c>
      <c r="X300" s="117"/>
      <c r="Y300" s="12"/>
      <c r="Z300" s="12"/>
      <c r="AA300" s="505" t="str">
        <f t="shared" si="74"/>
        <v>2011</v>
      </c>
      <c r="AB300" s="534">
        <f>IF(COUNTIF($C$1:C300,C300)=1,1,0)</f>
        <v>1</v>
      </c>
      <c r="AC300" s="535">
        <f t="shared" si="75"/>
        <v>1</v>
      </c>
      <c r="AG300" s="8"/>
      <c r="AH300" s="8"/>
      <c r="AI300" s="8"/>
      <c r="AJ300" s="8"/>
    </row>
    <row r="301" spans="1:36" ht="26.1" customHeight="1" thickBot="1" x14ac:dyDescent="0.25">
      <c r="B301" s="940"/>
      <c r="C301" s="104" t="s">
        <v>140</v>
      </c>
      <c r="D301" s="339" t="s">
        <v>200</v>
      </c>
      <c r="E301" s="930"/>
      <c r="F301" s="318" t="s">
        <v>20</v>
      </c>
      <c r="G301" s="322" t="s">
        <v>201</v>
      </c>
      <c r="H301" s="322" t="s">
        <v>6</v>
      </c>
      <c r="I301" s="267">
        <v>5488</v>
      </c>
      <c r="J301" s="545" t="str">
        <f t="shared" si="73"/>
        <v>GLS</v>
      </c>
      <c r="K301" s="95"/>
      <c r="L301" s="95"/>
      <c r="M301" s="95"/>
      <c r="N301" s="117"/>
      <c r="O301" s="117"/>
      <c r="P301" s="117"/>
      <c r="Q301" s="117"/>
      <c r="R301" s="519"/>
      <c r="S301" s="118" t="s">
        <v>202</v>
      </c>
      <c r="T301" s="519"/>
      <c r="U301" s="840"/>
      <c r="V301" s="991"/>
      <c r="W301" s="989"/>
      <c r="X301" s="117"/>
      <c r="Y301" s="12"/>
      <c r="Z301" s="12"/>
      <c r="AA301" s="505" t="str">
        <f t="shared" si="74"/>
        <v/>
      </c>
      <c r="AB301" s="534">
        <f>IF(COUNTIF($C$1:C301,C301)=1,1,0)</f>
        <v>0</v>
      </c>
      <c r="AC301" s="535" t="str">
        <f t="shared" si="75"/>
        <v/>
      </c>
      <c r="AG301" s="8"/>
      <c r="AH301" s="8"/>
      <c r="AI301" s="8"/>
      <c r="AJ301" s="8"/>
    </row>
    <row r="302" spans="1:36" ht="39" customHeight="1" thickBot="1" x14ac:dyDescent="0.25">
      <c r="B302" s="216" t="s">
        <v>965</v>
      </c>
      <c r="C302" s="94" t="s">
        <v>810</v>
      </c>
      <c r="D302" s="297" t="s">
        <v>164</v>
      </c>
      <c r="E302" s="463" t="str">
        <f t="shared" ref="E302:E310" si="76">D302</f>
        <v>Health Assessment Questionnaire (HAQ)</v>
      </c>
      <c r="F302" s="415" t="s">
        <v>80</v>
      </c>
      <c r="G302" s="219" t="s">
        <v>27</v>
      </c>
      <c r="H302" s="29" t="s">
        <v>9</v>
      </c>
      <c r="I302" s="267">
        <v>130</v>
      </c>
      <c r="J302" s="9" t="str">
        <f t="shared" si="73"/>
        <v>response mapping; beta regression</v>
      </c>
      <c r="K302" s="95"/>
      <c r="L302" s="95"/>
      <c r="M302" s="95"/>
      <c r="N302" s="117"/>
      <c r="O302" s="117"/>
      <c r="P302" s="117"/>
      <c r="Q302" s="215" t="s">
        <v>46</v>
      </c>
      <c r="R302" s="520"/>
      <c r="S302" s="215" t="s">
        <v>966</v>
      </c>
      <c r="T302" s="519"/>
      <c r="U302" s="840"/>
      <c r="V302" s="422"/>
      <c r="W302" s="421"/>
      <c r="X302" s="117"/>
      <c r="Y302" s="12"/>
      <c r="Z302" s="12"/>
      <c r="AA302" s="505" t="str">
        <f t="shared" si="74"/>
        <v>2018</v>
      </c>
      <c r="AB302" s="534">
        <f>IF(COUNTIF($C$1:C302,C302)=1,1,0)</f>
        <v>1</v>
      </c>
      <c r="AC302" s="535" t="str">
        <f t="shared" si="75"/>
        <v/>
      </c>
      <c r="AD302" s="385" t="s">
        <v>976</v>
      </c>
      <c r="AG302" s="8"/>
      <c r="AH302" s="8"/>
      <c r="AI302" s="8"/>
      <c r="AJ302" s="8"/>
    </row>
    <row r="303" spans="1:36" ht="65.099999999999994" customHeight="1" thickBot="1" x14ac:dyDescent="0.25">
      <c r="B303" s="28" t="s">
        <v>312</v>
      </c>
      <c r="C303" s="94" t="s">
        <v>97</v>
      </c>
      <c r="D303" s="214" t="s">
        <v>797</v>
      </c>
      <c r="E303" s="357" t="str">
        <f t="shared" si="76"/>
        <v>25-item National Eye Institute Visual Functioning Questionnaire (NEI-VFQ-25)</v>
      </c>
      <c r="F303" s="29" t="s">
        <v>19</v>
      </c>
      <c r="G303" s="29" t="s">
        <v>98</v>
      </c>
      <c r="H303" s="29" t="s">
        <v>16</v>
      </c>
      <c r="I303" s="30">
        <v>151</v>
      </c>
      <c r="J303" s="9" t="str">
        <f t="shared" si="73"/>
        <v>OLS; CLAD; Tobit</v>
      </c>
      <c r="K303" s="95" t="s">
        <v>31</v>
      </c>
      <c r="L303" s="95"/>
      <c r="M303" s="95"/>
      <c r="N303" s="117"/>
      <c r="O303" s="118" t="s">
        <v>59</v>
      </c>
      <c r="P303" s="118" t="s">
        <v>88</v>
      </c>
      <c r="Q303" s="118"/>
      <c r="R303" s="118"/>
      <c r="S303" s="118"/>
      <c r="T303" s="519"/>
      <c r="U303" s="519"/>
      <c r="V303" s="117"/>
      <c r="W303" s="37"/>
      <c r="X303" s="117"/>
      <c r="Y303" s="12"/>
      <c r="Z303" s="12"/>
      <c r="AA303" s="505" t="str">
        <f t="shared" si="74"/>
        <v>2009</v>
      </c>
      <c r="AB303" s="534">
        <f>IF(COUNTIF($C$1:C303,C303)=1,1,0)</f>
        <v>1</v>
      </c>
      <c r="AC303" s="535">
        <f t="shared" si="75"/>
        <v>3</v>
      </c>
      <c r="AG303" s="4"/>
      <c r="AI303" s="6" t="s">
        <v>361</v>
      </c>
    </row>
    <row r="304" spans="1:36" ht="39" customHeight="1" thickBot="1" x14ac:dyDescent="0.25">
      <c r="B304" s="935" t="s">
        <v>967</v>
      </c>
      <c r="C304" s="464" t="s">
        <v>814</v>
      </c>
      <c r="D304" s="214" t="s">
        <v>968</v>
      </c>
      <c r="E304" s="463" t="str">
        <f t="shared" si="76"/>
        <v>Clinical Outcomes in Routine Evaluation - Outcome Measure (CORE-OM)</v>
      </c>
      <c r="F304" s="463" t="s">
        <v>80</v>
      </c>
      <c r="G304" s="471" t="s">
        <v>971</v>
      </c>
      <c r="H304" s="463" t="s">
        <v>8</v>
      </c>
      <c r="I304" s="33">
        <v>83</v>
      </c>
      <c r="J304" s="931" t="str">
        <f t="shared" si="73"/>
        <v>OLS; Tobit; cluster regression and multi-level mixed effects</v>
      </c>
      <c r="K304" s="214" t="s">
        <v>31</v>
      </c>
      <c r="L304" s="95"/>
      <c r="M304" s="95"/>
      <c r="N304" s="117"/>
      <c r="O304" s="118"/>
      <c r="P304" s="215" t="s">
        <v>88</v>
      </c>
      <c r="Q304" s="118"/>
      <c r="R304" s="118"/>
      <c r="S304" s="215" t="s">
        <v>972</v>
      </c>
      <c r="T304" s="519"/>
      <c r="U304" s="519"/>
      <c r="V304" s="117"/>
      <c r="W304" s="969"/>
      <c r="X304" s="117"/>
      <c r="Y304" s="12"/>
      <c r="Z304" s="12"/>
      <c r="AA304" s="505" t="str">
        <f t="shared" si="74"/>
        <v>2018</v>
      </c>
      <c r="AB304" s="534">
        <f>IF(COUNTIF($C$1:C304,C304)=1,1,0)</f>
        <v>1</v>
      </c>
      <c r="AC304" s="535" t="str">
        <f t="shared" si="75"/>
        <v/>
      </c>
      <c r="AD304" s="385" t="s">
        <v>976</v>
      </c>
      <c r="AG304" s="4"/>
      <c r="AI304" s="6"/>
    </row>
    <row r="305" spans="2:36" ht="39" customHeight="1" thickBot="1" x14ac:dyDescent="0.25">
      <c r="B305" s="941"/>
      <c r="C305" s="464" t="s">
        <v>814</v>
      </c>
      <c r="D305" s="214" t="s">
        <v>968</v>
      </c>
      <c r="E305" s="462" t="str">
        <f t="shared" si="76"/>
        <v>Clinical Outcomes in Routine Evaluation - Outcome Measure (CORE-OM)</v>
      </c>
      <c r="F305" s="462" t="s">
        <v>849</v>
      </c>
      <c r="G305" s="299" t="s">
        <v>971</v>
      </c>
      <c r="H305" s="462" t="s">
        <v>8</v>
      </c>
      <c r="I305" s="34">
        <v>83</v>
      </c>
      <c r="J305" s="990"/>
      <c r="K305" s="214" t="s">
        <v>31</v>
      </c>
      <c r="L305" s="95"/>
      <c r="M305" s="95"/>
      <c r="N305" s="117"/>
      <c r="O305" s="118"/>
      <c r="P305" s="215" t="s">
        <v>88</v>
      </c>
      <c r="Q305" s="118"/>
      <c r="R305" s="118"/>
      <c r="S305" s="215" t="s">
        <v>972</v>
      </c>
      <c r="T305" s="519"/>
      <c r="U305" s="519"/>
      <c r="V305" s="117"/>
      <c r="W305" s="977"/>
      <c r="X305" s="117"/>
      <c r="Y305" s="12"/>
      <c r="Z305" s="12"/>
      <c r="AA305" s="505" t="str">
        <f t="shared" si="74"/>
        <v/>
      </c>
      <c r="AB305" s="534">
        <f>IF(COUNTIF($C$1:C305,C305)=1,1,0)</f>
        <v>0</v>
      </c>
      <c r="AC305" s="535" t="str">
        <f t="shared" si="75"/>
        <v/>
      </c>
      <c r="AD305" s="385" t="s">
        <v>976</v>
      </c>
      <c r="AG305" s="4"/>
      <c r="AI305" s="6"/>
    </row>
    <row r="306" spans="2:36" ht="39" customHeight="1" thickBot="1" x14ac:dyDescent="0.25">
      <c r="B306" s="941"/>
      <c r="C306" s="464" t="s">
        <v>814</v>
      </c>
      <c r="D306" s="214" t="s">
        <v>969</v>
      </c>
      <c r="E306" s="462" t="str">
        <f t="shared" si="76"/>
        <v>Leeds Dependence Questionnaire (LDQ)</v>
      </c>
      <c r="F306" s="462" t="s">
        <v>80</v>
      </c>
      <c r="G306" s="299" t="s">
        <v>971</v>
      </c>
      <c r="H306" s="462" t="s">
        <v>8</v>
      </c>
      <c r="I306" s="34">
        <v>83</v>
      </c>
      <c r="J306" s="990"/>
      <c r="K306" s="214" t="s">
        <v>31</v>
      </c>
      <c r="L306" s="95"/>
      <c r="M306" s="95"/>
      <c r="N306" s="117"/>
      <c r="O306" s="118"/>
      <c r="P306" s="215" t="s">
        <v>88</v>
      </c>
      <c r="Q306" s="118"/>
      <c r="R306" s="118"/>
      <c r="S306" s="215" t="s">
        <v>972</v>
      </c>
      <c r="T306" s="519"/>
      <c r="U306" s="519"/>
      <c r="V306" s="117"/>
      <c r="W306" s="977"/>
      <c r="X306" s="117"/>
      <c r="Y306" s="12"/>
      <c r="Z306" s="12"/>
      <c r="AA306" s="505" t="str">
        <f t="shared" si="74"/>
        <v/>
      </c>
      <c r="AB306" s="534">
        <f>IF(COUNTIF($C$1:C306,C306)=1,1,0)</f>
        <v>0</v>
      </c>
      <c r="AC306" s="535" t="str">
        <f t="shared" si="75"/>
        <v/>
      </c>
      <c r="AD306" s="385" t="s">
        <v>976</v>
      </c>
      <c r="AG306" s="4"/>
      <c r="AI306" s="6"/>
    </row>
    <row r="307" spans="2:36" ht="39" customHeight="1" thickBot="1" x14ac:dyDescent="0.25">
      <c r="B307" s="941"/>
      <c r="C307" s="464" t="s">
        <v>814</v>
      </c>
      <c r="D307" s="214" t="s">
        <v>969</v>
      </c>
      <c r="E307" s="462" t="str">
        <f t="shared" si="76"/>
        <v>Leeds Dependence Questionnaire (LDQ)</v>
      </c>
      <c r="F307" s="462" t="s">
        <v>849</v>
      </c>
      <c r="G307" s="299" t="s">
        <v>971</v>
      </c>
      <c r="H307" s="462" t="s">
        <v>8</v>
      </c>
      <c r="I307" s="34">
        <v>83</v>
      </c>
      <c r="J307" s="990"/>
      <c r="K307" s="214" t="s">
        <v>31</v>
      </c>
      <c r="L307" s="95"/>
      <c r="M307" s="95"/>
      <c r="N307" s="117"/>
      <c r="O307" s="118"/>
      <c r="P307" s="215" t="s">
        <v>88</v>
      </c>
      <c r="Q307" s="118"/>
      <c r="R307" s="118"/>
      <c r="S307" s="215" t="s">
        <v>972</v>
      </c>
      <c r="T307" s="519"/>
      <c r="U307" s="519"/>
      <c r="V307" s="117"/>
      <c r="W307" s="977"/>
      <c r="X307" s="117"/>
      <c r="Y307" s="12"/>
      <c r="Z307" s="12"/>
      <c r="AA307" s="505" t="str">
        <f t="shared" si="74"/>
        <v/>
      </c>
      <c r="AB307" s="534">
        <f>IF(COUNTIF($C$1:C307,C307)=1,1,0)</f>
        <v>0</v>
      </c>
      <c r="AC307" s="535" t="str">
        <f t="shared" si="75"/>
        <v/>
      </c>
      <c r="AD307" s="385" t="s">
        <v>976</v>
      </c>
      <c r="AG307" s="4"/>
      <c r="AI307" s="6"/>
    </row>
    <row r="308" spans="2:36" ht="39" customHeight="1" thickBot="1" x14ac:dyDescent="0.25">
      <c r="B308" s="941"/>
      <c r="C308" s="464" t="s">
        <v>814</v>
      </c>
      <c r="D308" s="214" t="s">
        <v>970</v>
      </c>
      <c r="E308" s="462" t="str">
        <f t="shared" si="76"/>
        <v>Treatment Outcomes Profile (TOP)</v>
      </c>
      <c r="F308" s="462" t="s">
        <v>80</v>
      </c>
      <c r="G308" s="299" t="s">
        <v>971</v>
      </c>
      <c r="H308" s="462" t="s">
        <v>8</v>
      </c>
      <c r="I308" s="34">
        <v>83</v>
      </c>
      <c r="J308" s="990"/>
      <c r="K308" s="214" t="s">
        <v>31</v>
      </c>
      <c r="L308" s="95"/>
      <c r="M308" s="95"/>
      <c r="N308" s="117"/>
      <c r="O308" s="118"/>
      <c r="P308" s="215" t="s">
        <v>88</v>
      </c>
      <c r="Q308" s="118"/>
      <c r="R308" s="118"/>
      <c r="S308" s="215" t="s">
        <v>972</v>
      </c>
      <c r="T308" s="519"/>
      <c r="U308" s="519"/>
      <c r="V308" s="117"/>
      <c r="W308" s="977"/>
      <c r="X308" s="117"/>
      <c r="Y308" s="12"/>
      <c r="Z308" s="12"/>
      <c r="AA308" s="505" t="str">
        <f t="shared" si="74"/>
        <v/>
      </c>
      <c r="AB308" s="534">
        <f>IF(COUNTIF($C$1:C308,C308)=1,1,0)</f>
        <v>0</v>
      </c>
      <c r="AC308" s="535" t="str">
        <f t="shared" si="75"/>
        <v/>
      </c>
      <c r="AD308" s="385" t="s">
        <v>976</v>
      </c>
      <c r="AG308" s="4"/>
      <c r="AI308" s="6"/>
    </row>
    <row r="309" spans="2:36" ht="39" customHeight="1" thickBot="1" x14ac:dyDescent="0.25">
      <c r="B309" s="942"/>
      <c r="C309" s="464" t="s">
        <v>814</v>
      </c>
      <c r="D309" s="214" t="s">
        <v>970</v>
      </c>
      <c r="E309" s="47" t="str">
        <f t="shared" si="76"/>
        <v>Treatment Outcomes Profile (TOP)</v>
      </c>
      <c r="F309" s="457" t="s">
        <v>849</v>
      </c>
      <c r="G309" s="483" t="s">
        <v>971</v>
      </c>
      <c r="H309" s="457" t="s">
        <v>8</v>
      </c>
      <c r="I309" s="267">
        <v>83</v>
      </c>
      <c r="J309" s="932"/>
      <c r="K309" s="214" t="s">
        <v>31</v>
      </c>
      <c r="L309" s="95"/>
      <c r="M309" s="95"/>
      <c r="N309" s="117"/>
      <c r="O309" s="118"/>
      <c r="P309" s="215" t="s">
        <v>88</v>
      </c>
      <c r="Q309" s="118"/>
      <c r="R309" s="118"/>
      <c r="S309" s="215" t="s">
        <v>972</v>
      </c>
      <c r="T309" s="519"/>
      <c r="U309" s="519"/>
      <c r="V309" s="117"/>
      <c r="W309" s="970"/>
      <c r="X309" s="117"/>
      <c r="Y309" s="12"/>
      <c r="Z309" s="12"/>
      <c r="AA309" s="505" t="str">
        <f t="shared" si="74"/>
        <v/>
      </c>
      <c r="AB309" s="534">
        <f>IF(COUNTIF($C$1:C309,C309)=1,1,0)</f>
        <v>0</v>
      </c>
      <c r="AC309" s="535" t="str">
        <f t="shared" si="75"/>
        <v/>
      </c>
      <c r="AD309" s="385" t="s">
        <v>976</v>
      </c>
      <c r="AG309" s="4"/>
      <c r="AI309" s="6"/>
    </row>
    <row r="310" spans="2:36" ht="39" customHeight="1" thickBot="1" x14ac:dyDescent="0.25">
      <c r="B310" s="935" t="s">
        <v>1035</v>
      </c>
      <c r="C310" s="261" t="s">
        <v>1011</v>
      </c>
      <c r="D310" s="511" t="s">
        <v>1036</v>
      </c>
      <c r="E310" s="47" t="str">
        <f t="shared" si="76"/>
        <v>Functional Independence Measure (FIM)</v>
      </c>
      <c r="F310" s="230" t="s">
        <v>19</v>
      </c>
      <c r="G310" s="507" t="s">
        <v>1039</v>
      </c>
      <c r="H310" s="593" t="s">
        <v>9</v>
      </c>
      <c r="I310" s="33">
        <v>2135</v>
      </c>
      <c r="J310" s="931" t="str">
        <f t="shared" ref="J310:J323" si="77">CONCATENATE(IF(K310="","",CONCATENATE(K310,IF(COUNTA(K310:S310)=COUNTA(K310),"","; "))),IF(L310="","",CONCATENATE(L310,IF(COUNTA(K310:S310)=COUNTA(K310:L310),"","; "))),IF(M310="","",CONCATENATE(M310,IF(COUNTA(K310:S310)=COUNTA(K310:M310),"","; "))),IF(N310="","",CONCATENATE(N310,IF(COUNTA(K310:S310)=COUNTA(K310:N310),"","; "))),IF(O310="","",CONCATENATE(O310,IF(COUNTA(K310:S310)=COUNTA(K310:O310),"","; "))),IF(P310="","",CONCATENATE(P310,IF(COUNTA(K310:S310)=COUNTA(K310:P310),"","; "))),IF(Q310="","",CONCATENATE(Q310,IF(COUNTA(K310:S310)=COUNTA(K310:Q310),"","; "))),IF(S310="","",S310))</f>
        <v>OLS; Adjusted limited dependent variable mixture models</v>
      </c>
      <c r="K310" s="511" t="s">
        <v>31</v>
      </c>
      <c r="L310" s="91"/>
      <c r="M310" s="91"/>
      <c r="N310" s="517"/>
      <c r="O310" s="122"/>
      <c r="P310" s="522"/>
      <c r="Q310" s="122"/>
      <c r="R310" s="122"/>
      <c r="S310" s="522" t="s">
        <v>1037</v>
      </c>
      <c r="T310" s="517"/>
      <c r="U310" s="517"/>
      <c r="V310" s="517"/>
      <c r="W310" s="969"/>
      <c r="X310" s="519"/>
      <c r="Y310" s="504"/>
      <c r="Z310" s="504"/>
      <c r="AA310" s="505"/>
      <c r="AB310" s="534"/>
      <c r="AC310" s="535"/>
      <c r="AD310" s="526" t="s">
        <v>1029</v>
      </c>
      <c r="AG310" s="4"/>
      <c r="AI310" s="6"/>
    </row>
    <row r="311" spans="2:36" ht="39" customHeight="1" thickBot="1" x14ac:dyDescent="0.25">
      <c r="B311" s="942"/>
      <c r="C311" s="603" t="s">
        <v>1011</v>
      </c>
      <c r="D311" s="537" t="s">
        <v>1036</v>
      </c>
      <c r="E311" s="733" t="s">
        <v>1036</v>
      </c>
      <c r="F311" s="584" t="s">
        <v>19</v>
      </c>
      <c r="G311" s="584" t="s">
        <v>1038</v>
      </c>
      <c r="H311" s="574" t="s">
        <v>4</v>
      </c>
      <c r="I311" s="267">
        <v>677</v>
      </c>
      <c r="J311" s="932" t="str">
        <f t="shared" si="77"/>
        <v>OLS; Adjusted limited dependent variable mixture models</v>
      </c>
      <c r="K311" s="511" t="s">
        <v>31</v>
      </c>
      <c r="L311" s="91"/>
      <c r="M311" s="91"/>
      <c r="N311" s="517"/>
      <c r="O311" s="122"/>
      <c r="P311" s="522"/>
      <c r="Q311" s="122"/>
      <c r="R311" s="122"/>
      <c r="S311" s="522" t="s">
        <v>1037</v>
      </c>
      <c r="T311" s="840"/>
      <c r="U311" s="840"/>
      <c r="V311" s="580"/>
      <c r="W311" s="970"/>
      <c r="X311" s="519"/>
      <c r="Y311" s="504"/>
      <c r="Z311" s="504"/>
      <c r="AA311" s="505"/>
      <c r="AB311" s="534"/>
      <c r="AC311" s="535"/>
      <c r="AD311" s="526" t="s">
        <v>1029</v>
      </c>
      <c r="AG311" s="4"/>
      <c r="AI311" s="6"/>
    </row>
    <row r="312" spans="2:36" ht="76.5" customHeight="1" thickBot="1" x14ac:dyDescent="0.25">
      <c r="B312" s="717" t="s">
        <v>1198</v>
      </c>
      <c r="C312" s="662" t="s">
        <v>1075</v>
      </c>
      <c r="D312" s="255" t="s">
        <v>1199</v>
      </c>
      <c r="E312" s="29" t="str">
        <f t="shared" ref="E312:E330" si="78">D312</f>
        <v>Best-corrected visual acuity</v>
      </c>
      <c r="F312" s="506" t="s">
        <v>19</v>
      </c>
      <c r="G312" s="506" t="s">
        <v>1200</v>
      </c>
      <c r="H312" s="29" t="s">
        <v>16</v>
      </c>
      <c r="I312" s="30">
        <v>2470</v>
      </c>
      <c r="J312" s="9" t="str">
        <f t="shared" si="77"/>
        <v>ALDVMM</v>
      </c>
      <c r="K312" s="511"/>
      <c r="L312" s="91"/>
      <c r="M312" s="91"/>
      <c r="N312" s="517"/>
      <c r="O312" s="122"/>
      <c r="P312" s="522"/>
      <c r="Q312" s="122"/>
      <c r="R312" s="122"/>
      <c r="S312" s="522" t="s">
        <v>916</v>
      </c>
      <c r="T312" s="135"/>
      <c r="U312" s="135"/>
      <c r="V312" s="135"/>
      <c r="W312" s="216" t="s">
        <v>1197</v>
      </c>
      <c r="X312" s="519"/>
      <c r="Y312" s="504"/>
      <c r="Z312" s="504"/>
      <c r="AA312" s="505"/>
      <c r="AB312" s="534"/>
      <c r="AC312" s="535"/>
      <c r="AD312" s="526" t="s">
        <v>1175</v>
      </c>
      <c r="AG312" s="4"/>
      <c r="AI312" s="6"/>
    </row>
    <row r="313" spans="2:36" ht="39" customHeight="1" thickBot="1" x14ac:dyDescent="0.25">
      <c r="B313" s="32" t="s">
        <v>379</v>
      </c>
      <c r="C313" s="94" t="s">
        <v>380</v>
      </c>
      <c r="D313" s="95" t="s">
        <v>157</v>
      </c>
      <c r="E313" s="357" t="str">
        <f t="shared" si="78"/>
        <v>Oxford Hip Score (OHS)</v>
      </c>
      <c r="F313" s="29" t="s">
        <v>19</v>
      </c>
      <c r="G313" s="29" t="s">
        <v>158</v>
      </c>
      <c r="H313" s="29" t="s">
        <v>9</v>
      </c>
      <c r="I313" s="30">
        <v>3518</v>
      </c>
      <c r="J313" s="9" t="str">
        <f t="shared" si="77"/>
        <v>OLS; 2-part; Response mapping</v>
      </c>
      <c r="K313" s="95" t="s">
        <v>31</v>
      </c>
      <c r="L313" s="95"/>
      <c r="M313" s="95"/>
      <c r="N313" s="118" t="s">
        <v>44</v>
      </c>
      <c r="O313" s="117"/>
      <c r="P313" s="117"/>
      <c r="Q313" s="118" t="s">
        <v>176</v>
      </c>
      <c r="R313" s="118"/>
      <c r="S313" s="117"/>
      <c r="T313" s="519" t="s">
        <v>181</v>
      </c>
      <c r="U313" s="519" t="s">
        <v>218</v>
      </c>
      <c r="V313" s="117" t="s">
        <v>218</v>
      </c>
      <c r="W313" s="32" t="s">
        <v>341</v>
      </c>
      <c r="X313" s="117"/>
      <c r="Y313" s="12"/>
      <c r="Z313" s="12"/>
      <c r="AA313" s="505" t="str">
        <f>IF(AB313=0,"",IF(AE313="",MID(C313,FIND(", ",C313)+2,4),AE313))</f>
        <v>2013</v>
      </c>
      <c r="AB313" s="534">
        <f>IF(COUNTIF($C$1:C313,C313)=1,1,0)</f>
        <v>1</v>
      </c>
      <c r="AC313" s="535">
        <f>IF(AND(F313="EQ-5D",AB313=1),COUNTA(K313:S313),"")</f>
        <v>3</v>
      </c>
      <c r="AG313" s="4"/>
    </row>
    <row r="314" spans="2:36" ht="51.95" customHeight="1" thickBot="1" x14ac:dyDescent="0.25">
      <c r="B314" s="32" t="s">
        <v>313</v>
      </c>
      <c r="C314" s="94" t="s">
        <v>141</v>
      </c>
      <c r="D314" s="95" t="s">
        <v>160</v>
      </c>
      <c r="E314" s="357" t="str">
        <f t="shared" si="78"/>
        <v>Physician-rated ulcerative colitis disease activity index (UCDAI)</v>
      </c>
      <c r="F314" s="29" t="s">
        <v>19</v>
      </c>
      <c r="G314" s="29" t="s">
        <v>159</v>
      </c>
      <c r="H314" s="29" t="s">
        <v>6</v>
      </c>
      <c r="I314" s="30">
        <v>326</v>
      </c>
      <c r="J314" s="9" t="str">
        <f t="shared" si="77"/>
        <v>Response mapping</v>
      </c>
      <c r="K314" s="95"/>
      <c r="L314" s="95"/>
      <c r="M314" s="95"/>
      <c r="N314" s="117"/>
      <c r="O314" s="117"/>
      <c r="P314" s="117"/>
      <c r="Q314" s="118" t="s">
        <v>176</v>
      </c>
      <c r="R314" s="118"/>
      <c r="S314" s="117"/>
      <c r="T314" s="118" t="s">
        <v>161</v>
      </c>
      <c r="U314" s="519"/>
      <c r="V314" s="117"/>
      <c r="W314" s="37"/>
      <c r="X314" s="117"/>
      <c r="Y314" s="12"/>
      <c r="Z314" s="12"/>
      <c r="AA314" s="505" t="str">
        <f>IF(AB314=0,"",IF(AE314="",MID(C314,FIND(", ",C314)+2,4),AE314))</f>
        <v>2010</v>
      </c>
      <c r="AB314" s="534">
        <f>IF(COUNTIF($C$1:C314,C314)=1,1,0)</f>
        <v>1</v>
      </c>
      <c r="AC314" s="535">
        <f>IF(AND(F314="EQ-5D",AB314=1),COUNTA(K314:S314),"")</f>
        <v>1</v>
      </c>
      <c r="AG314" s="4"/>
      <c r="AI314" s="1" t="s">
        <v>363</v>
      </c>
    </row>
    <row r="315" spans="2:36" ht="26.1" customHeight="1" thickBot="1" x14ac:dyDescent="0.25">
      <c r="B315" s="943" t="s">
        <v>1049</v>
      </c>
      <c r="C315" s="221" t="s">
        <v>1048</v>
      </c>
      <c r="D315" s="511" t="s">
        <v>119</v>
      </c>
      <c r="E315" s="596" t="str">
        <f t="shared" si="78"/>
        <v>Oxford Knee Score (OKS)</v>
      </c>
      <c r="F315" s="507" t="s">
        <v>19</v>
      </c>
      <c r="G315" s="507" t="s">
        <v>76</v>
      </c>
      <c r="H315" s="507" t="s">
        <v>9</v>
      </c>
      <c r="I315" s="33">
        <v>290893</v>
      </c>
      <c r="J315" s="600" t="str">
        <f t="shared" si="77"/>
        <v>OLS; 2-part; Tobit</v>
      </c>
      <c r="K315" s="511" t="s">
        <v>31</v>
      </c>
      <c r="L315" s="91"/>
      <c r="M315" s="91"/>
      <c r="N315" s="517" t="s">
        <v>44</v>
      </c>
      <c r="O315" s="517"/>
      <c r="P315" s="517" t="s">
        <v>88</v>
      </c>
      <c r="Q315" s="122"/>
      <c r="R315" s="122"/>
      <c r="S315" s="517"/>
      <c r="T315" s="122"/>
      <c r="U315" s="517"/>
      <c r="V315" s="517"/>
      <c r="W315" s="998" t="s">
        <v>1050</v>
      </c>
      <c r="X315" s="519"/>
      <c r="Y315" s="504"/>
      <c r="Z315" s="504"/>
      <c r="AA315" s="505"/>
      <c r="AB315" s="534"/>
      <c r="AC315" s="535"/>
      <c r="AD315" s="477" t="s">
        <v>1029</v>
      </c>
      <c r="AG315" s="4"/>
    </row>
    <row r="316" spans="2:36" ht="26.1" customHeight="1" thickBot="1" x14ac:dyDescent="0.25">
      <c r="B316" s="952"/>
      <c r="C316" s="616" t="s">
        <v>1048</v>
      </c>
      <c r="D316" s="513" t="s">
        <v>157</v>
      </c>
      <c r="E316" s="597" t="str">
        <f t="shared" si="78"/>
        <v>Oxford Hip Score (OHS)</v>
      </c>
      <c r="F316" s="538" t="s">
        <v>19</v>
      </c>
      <c r="G316" s="538" t="s">
        <v>1046</v>
      </c>
      <c r="H316" s="538" t="s">
        <v>9</v>
      </c>
      <c r="I316" s="34">
        <v>271045</v>
      </c>
      <c r="J316" s="601" t="str">
        <f t="shared" si="77"/>
        <v>OLS; 2-part; Tobit</v>
      </c>
      <c r="K316" s="513" t="s">
        <v>31</v>
      </c>
      <c r="L316" s="93"/>
      <c r="M316" s="93"/>
      <c r="N316" s="518" t="s">
        <v>44</v>
      </c>
      <c r="O316" s="518"/>
      <c r="P316" s="518" t="s">
        <v>88</v>
      </c>
      <c r="Q316" s="125"/>
      <c r="R316" s="125"/>
      <c r="S316" s="518"/>
      <c r="T316" s="125"/>
      <c r="U316" s="518"/>
      <c r="V316" s="518"/>
      <c r="W316" s="1076"/>
      <c r="X316" s="519"/>
      <c r="Y316" s="504"/>
      <c r="Z316" s="504"/>
      <c r="AA316" s="505"/>
      <c r="AB316" s="534"/>
      <c r="AC316" s="535"/>
      <c r="AD316" s="477" t="s">
        <v>1029</v>
      </c>
      <c r="AG316" s="4"/>
    </row>
    <row r="317" spans="2:36" ht="39" customHeight="1" thickBot="1" x14ac:dyDescent="0.25">
      <c r="B317" s="952"/>
      <c r="C317" s="92" t="s">
        <v>1013</v>
      </c>
      <c r="D317" s="513" t="s">
        <v>1047</v>
      </c>
      <c r="E317" s="597" t="str">
        <f t="shared" si="78"/>
        <v>Western Ontario and McMaster Universities Arthritis Index (WOMAC)</v>
      </c>
      <c r="F317" s="538" t="s">
        <v>19</v>
      </c>
      <c r="G317" s="538" t="s">
        <v>76</v>
      </c>
      <c r="H317" s="538" t="s">
        <v>9</v>
      </c>
      <c r="I317" s="34">
        <v>978</v>
      </c>
      <c r="J317" s="601" t="str">
        <f t="shared" si="77"/>
        <v>OLS; 2-part; Tobit</v>
      </c>
      <c r="K317" s="513" t="s">
        <v>31</v>
      </c>
      <c r="L317" s="93"/>
      <c r="M317" s="93"/>
      <c r="N317" s="518" t="s">
        <v>44</v>
      </c>
      <c r="O317" s="518"/>
      <c r="P317" s="518" t="s">
        <v>88</v>
      </c>
      <c r="Q317" s="125"/>
      <c r="R317" s="125"/>
      <c r="S317" s="518"/>
      <c r="T317" s="125"/>
      <c r="U317" s="518"/>
      <c r="V317" s="518"/>
      <c r="W317" s="943" t="s">
        <v>1051</v>
      </c>
      <c r="X317" s="519"/>
      <c r="Y317" s="504"/>
      <c r="Z317" s="504"/>
      <c r="AA317" s="505"/>
      <c r="AB317" s="534"/>
      <c r="AC317" s="535"/>
      <c r="AD317" s="477" t="s">
        <v>1029</v>
      </c>
      <c r="AG317" s="4"/>
    </row>
    <row r="318" spans="2:36" ht="39" customHeight="1" thickBot="1" x14ac:dyDescent="0.25">
      <c r="B318" s="952"/>
      <c r="C318" s="92" t="s">
        <v>1013</v>
      </c>
      <c r="D318" s="513" t="s">
        <v>1047</v>
      </c>
      <c r="E318" s="597" t="str">
        <f t="shared" si="78"/>
        <v>Western Ontario and McMaster Universities Arthritis Index (WOMAC)</v>
      </c>
      <c r="F318" s="538" t="s">
        <v>19</v>
      </c>
      <c r="G318" s="538" t="s">
        <v>1046</v>
      </c>
      <c r="H318" s="538" t="s">
        <v>9</v>
      </c>
      <c r="I318" s="34">
        <v>1067</v>
      </c>
      <c r="J318" s="601" t="str">
        <f t="shared" si="77"/>
        <v>OLS; 2-part; Tobit; OLS; 2-part; Tobit</v>
      </c>
      <c r="K318" s="601" t="str">
        <f>CONCATENATE(IF(L318="","",CONCATENATE(L318,IF(COUNTA(L318:T318)=COUNTA(L318),"","; "))),IF(M318="","",CONCATENATE(M318,IF(COUNTA(L318:T318)=COUNTA(L318:M318),"","; "))),IF(N318="","",CONCATENATE(N318,IF(COUNTA(L318:T318)=COUNTA(L318:N318),"","; "))),IF(O318="","",CONCATENATE(O318,IF(COUNTA(L318:T318)=COUNTA(L318:O318),"","; "))),IF(P318="","",CONCATENATE(P318,IF(COUNTA(L318:T318)=COUNTA(L318:P318),"","; "))),IF(Q318="","",CONCATENATE(Q318,IF(COUNTA(L318:T318)=COUNTA(L318:Q318),"","; "))),IF(S318="","",CONCATENATE(S318,IF(COUNTA(L318:T318)=COUNTA(L318:S318),"","; "))),IF(T318="","",T318))</f>
        <v>OLS; 2-part; Tobit</v>
      </c>
      <c r="L318" s="513" t="s">
        <v>31</v>
      </c>
      <c r="M318" s="93"/>
      <c r="N318" s="93"/>
      <c r="O318" s="518" t="s">
        <v>44</v>
      </c>
      <c r="P318" s="518"/>
      <c r="Q318" s="518" t="s">
        <v>88</v>
      </c>
      <c r="R318" s="518"/>
      <c r="S318" s="518"/>
      <c r="T318" s="125"/>
      <c r="U318" s="518"/>
      <c r="V318" s="518"/>
      <c r="W318" s="982"/>
      <c r="X318" s="519"/>
      <c r="Y318" s="504"/>
      <c r="Z318" s="504"/>
      <c r="AA318" s="505"/>
      <c r="AB318" s="534"/>
      <c r="AC318" s="535"/>
      <c r="AD318" s="477" t="s">
        <v>1029</v>
      </c>
      <c r="AG318" s="4"/>
    </row>
    <row r="319" spans="2:36" ht="26.1" customHeight="1" thickBot="1" x14ac:dyDescent="0.25">
      <c r="B319" s="979"/>
      <c r="C319" s="245" t="s">
        <v>1013</v>
      </c>
      <c r="D319" s="537" t="s">
        <v>26</v>
      </c>
      <c r="E319" s="47" t="str">
        <f t="shared" si="78"/>
        <v>SF-12</v>
      </c>
      <c r="F319" s="481" t="s">
        <v>19</v>
      </c>
      <c r="G319" s="481" t="s">
        <v>76</v>
      </c>
      <c r="H319" s="481" t="s">
        <v>9</v>
      </c>
      <c r="I319" s="46">
        <v>19410</v>
      </c>
      <c r="J319" s="599" t="str">
        <f t="shared" si="77"/>
        <v>OLS; GLM; 2-part; Tobit</v>
      </c>
      <c r="K319" s="537" t="s">
        <v>31</v>
      </c>
      <c r="L319" s="537" t="s">
        <v>45</v>
      </c>
      <c r="M319" s="537"/>
      <c r="N319" s="598" t="s">
        <v>44</v>
      </c>
      <c r="O319" s="598"/>
      <c r="P319" s="598" t="s">
        <v>88</v>
      </c>
      <c r="Q319" s="602"/>
      <c r="R319" s="765"/>
      <c r="S319" s="598"/>
      <c r="T319" s="846"/>
      <c r="U319" s="840"/>
      <c r="V319" s="598"/>
      <c r="W319" s="944"/>
      <c r="X319" s="519"/>
      <c r="Y319" s="504"/>
      <c r="Z319" s="504"/>
      <c r="AA319" s="505"/>
      <c r="AB319" s="534"/>
      <c r="AC319" s="535"/>
      <c r="AD319" s="477" t="s">
        <v>1029</v>
      </c>
      <c r="AG319" s="4"/>
    </row>
    <row r="320" spans="2:36" ht="26.1" customHeight="1" thickBot="1" x14ac:dyDescent="0.25">
      <c r="B320" s="939" t="s">
        <v>503</v>
      </c>
      <c r="C320" s="94" t="s">
        <v>691</v>
      </c>
      <c r="D320" s="214" t="s">
        <v>504</v>
      </c>
      <c r="E320" s="496" t="str">
        <f t="shared" si="78"/>
        <v>EORTC QLQ-C30 and QLQ-MY20</v>
      </c>
      <c r="F320" s="540" t="s">
        <v>19</v>
      </c>
      <c r="G320" s="540" t="s">
        <v>475</v>
      </c>
      <c r="H320" s="540" t="s">
        <v>3</v>
      </c>
      <c r="I320" s="510">
        <v>154</v>
      </c>
      <c r="J320" s="550" t="str">
        <f t="shared" si="77"/>
        <v>OLS</v>
      </c>
      <c r="K320" s="105" t="s">
        <v>31</v>
      </c>
      <c r="L320" s="95"/>
      <c r="M320" s="95"/>
      <c r="N320" s="117"/>
      <c r="O320" s="117"/>
      <c r="P320" s="117"/>
      <c r="Q320" s="118"/>
      <c r="R320" s="118"/>
      <c r="S320" s="117"/>
      <c r="T320" s="118"/>
      <c r="U320" s="519" t="s">
        <v>650</v>
      </c>
      <c r="V320" s="215" t="s">
        <v>836</v>
      </c>
      <c r="W320" s="943" t="s">
        <v>748</v>
      </c>
      <c r="X320" s="131" t="s">
        <v>505</v>
      </c>
      <c r="Y320" s="66"/>
      <c r="Z320" s="66"/>
      <c r="AA320" s="505" t="str">
        <f t="shared" ref="AA320:AA351" si="79">IF(AB320=0,"",IF(AE320="",MID(C320,FIND(", ",C320)+2,4),AE320))</f>
        <v>2014</v>
      </c>
      <c r="AB320" s="534">
        <f>IF(COUNTIF($C$1:C320,C320)=1,1,0)</f>
        <v>1</v>
      </c>
      <c r="AC320" s="535">
        <f t="shared" ref="AC320:AC351" si="80">IF(AND(F320="EQ-5D",AB320=1),COUNTA(K320:S320),"")</f>
        <v>1</v>
      </c>
      <c r="AD320" s="147" t="s">
        <v>474</v>
      </c>
      <c r="AE320" s="279"/>
      <c r="AG320" s="55"/>
      <c r="AH320" s="55"/>
      <c r="AI320" s="55"/>
      <c r="AJ320" s="55"/>
    </row>
    <row r="321" spans="1:36" ht="26.1" customHeight="1" thickBot="1" x14ac:dyDescent="0.25">
      <c r="B321" s="958"/>
      <c r="C321" s="94" t="s">
        <v>691</v>
      </c>
      <c r="D321" s="95" t="s">
        <v>651</v>
      </c>
      <c r="E321" s="47" t="str">
        <f t="shared" si="78"/>
        <v>EORTC QLQ-C30</v>
      </c>
      <c r="F321" s="539" t="s">
        <v>19</v>
      </c>
      <c r="G321" s="539" t="s">
        <v>475</v>
      </c>
      <c r="H321" s="539" t="s">
        <v>3</v>
      </c>
      <c r="I321" s="531">
        <v>154</v>
      </c>
      <c r="J321" s="545" t="str">
        <f t="shared" si="77"/>
        <v>OLS</v>
      </c>
      <c r="K321" s="105" t="s">
        <v>31</v>
      </c>
      <c r="L321" s="95"/>
      <c r="M321" s="95"/>
      <c r="N321" s="117"/>
      <c r="O321" s="117"/>
      <c r="P321" s="117"/>
      <c r="Q321" s="118"/>
      <c r="R321" s="118"/>
      <c r="S321" s="117"/>
      <c r="T321" s="118"/>
      <c r="U321" s="519"/>
      <c r="V321" s="215"/>
      <c r="W321" s="944"/>
      <c r="X321" s="131"/>
      <c r="Y321" s="66"/>
      <c r="Z321" s="66"/>
      <c r="AA321" s="505" t="str">
        <f t="shared" si="79"/>
        <v/>
      </c>
      <c r="AB321" s="534">
        <f>IF(COUNTIF($C$1:C321,C321)=1,1,0)</f>
        <v>0</v>
      </c>
      <c r="AC321" s="535" t="str">
        <f t="shared" si="80"/>
        <v/>
      </c>
      <c r="AD321" s="147" t="s">
        <v>848</v>
      </c>
      <c r="AE321" s="279"/>
      <c r="AG321" s="55"/>
      <c r="AH321" s="55"/>
      <c r="AI321" s="55"/>
      <c r="AJ321" s="55"/>
    </row>
    <row r="322" spans="1:36" ht="65.099999999999994" customHeight="1" thickBot="1" x14ac:dyDescent="0.25">
      <c r="B322" s="28" t="s">
        <v>314</v>
      </c>
      <c r="C322" s="94" t="s">
        <v>95</v>
      </c>
      <c r="D322" s="95" t="s">
        <v>96</v>
      </c>
      <c r="E322" s="357" t="str">
        <f t="shared" si="78"/>
        <v>Patient-reported outcomes measurement information system (PROMIS)</v>
      </c>
      <c r="F322" s="29" t="s">
        <v>19</v>
      </c>
      <c r="G322" s="29" t="s">
        <v>153</v>
      </c>
      <c r="H322" s="29" t="s">
        <v>83</v>
      </c>
      <c r="I322" s="30">
        <v>6973</v>
      </c>
      <c r="J322" s="9" t="str">
        <f t="shared" si="77"/>
        <v>OLS</v>
      </c>
      <c r="K322" s="95" t="s">
        <v>31</v>
      </c>
      <c r="L322" s="95"/>
      <c r="M322" s="95"/>
      <c r="N322" s="117"/>
      <c r="O322" s="117"/>
      <c r="P322" s="117"/>
      <c r="Q322" s="118"/>
      <c r="R322" s="118"/>
      <c r="S322" s="117"/>
      <c r="T322" s="519"/>
      <c r="U322" s="519"/>
      <c r="V322" s="117"/>
      <c r="W322" s="216" t="s">
        <v>894</v>
      </c>
      <c r="X322" s="117"/>
      <c r="Y322" s="12"/>
      <c r="Z322" s="12"/>
      <c r="AA322" s="505" t="str">
        <f t="shared" si="79"/>
        <v>2009</v>
      </c>
      <c r="AB322" s="534">
        <f>IF(COUNTIF($C$1:C322,C322)=1,1,0)</f>
        <v>1</v>
      </c>
      <c r="AC322" s="535">
        <f t="shared" si="80"/>
        <v>1</v>
      </c>
      <c r="AG322" s="4"/>
    </row>
    <row r="323" spans="1:36" ht="12.95" customHeight="1" thickBot="1" x14ac:dyDescent="0.25">
      <c r="A323" s="212"/>
      <c r="B323" s="935" t="s">
        <v>743</v>
      </c>
      <c r="C323" s="94" t="s">
        <v>635</v>
      </c>
      <c r="D323" s="95" t="s">
        <v>1</v>
      </c>
      <c r="E323" s="317" t="str">
        <f t="shared" si="78"/>
        <v>HUI3</v>
      </c>
      <c r="F323" s="317" t="s">
        <v>80</v>
      </c>
      <c r="G323" s="929" t="s">
        <v>393</v>
      </c>
      <c r="H323" s="317" t="s">
        <v>83</v>
      </c>
      <c r="I323" s="154">
        <v>6415</v>
      </c>
      <c r="J323" s="931" t="str">
        <f t="shared" si="77"/>
        <v>OLS; GLM; CLAD; geometric mean squares (GMS); MM-estimator</v>
      </c>
      <c r="K323" s="105" t="s">
        <v>31</v>
      </c>
      <c r="L323" s="105" t="s">
        <v>45</v>
      </c>
      <c r="M323" s="95"/>
      <c r="N323" s="117"/>
      <c r="O323" s="131" t="s">
        <v>59</v>
      </c>
      <c r="P323" s="117"/>
      <c r="Q323" s="118"/>
      <c r="R323" s="118"/>
      <c r="S323" s="118" t="s">
        <v>590</v>
      </c>
      <c r="T323" s="519"/>
      <c r="U323" s="519"/>
      <c r="V323" s="117"/>
      <c r="W323" s="939" t="s">
        <v>681</v>
      </c>
      <c r="X323" s="117"/>
      <c r="Y323" s="12"/>
      <c r="Z323" s="12"/>
      <c r="AA323" s="505">
        <f t="shared" si="79"/>
        <v>2016</v>
      </c>
      <c r="AB323" s="534">
        <f>IF(COUNTIF($C$1:C323,C323)=1,1,0)</f>
        <v>1</v>
      </c>
      <c r="AC323" s="535" t="str">
        <f t="shared" si="80"/>
        <v/>
      </c>
      <c r="AD323" s="146" t="s">
        <v>595</v>
      </c>
      <c r="AE323" s="280">
        <v>2016</v>
      </c>
      <c r="AG323" s="4"/>
    </row>
    <row r="324" spans="1:36" ht="12.95" customHeight="1" thickBot="1" x14ac:dyDescent="0.25">
      <c r="B324" s="954"/>
      <c r="C324" s="94" t="s">
        <v>635</v>
      </c>
      <c r="D324" s="95" t="s">
        <v>20</v>
      </c>
      <c r="E324" s="355" t="str">
        <f t="shared" si="78"/>
        <v>SF-6D</v>
      </c>
      <c r="F324" s="355" t="s">
        <v>80</v>
      </c>
      <c r="G324" s="980"/>
      <c r="H324" s="355" t="s">
        <v>83</v>
      </c>
      <c r="I324" s="34">
        <v>6415</v>
      </c>
      <c r="J324" s="990"/>
      <c r="K324" s="105" t="s">
        <v>31</v>
      </c>
      <c r="L324" s="105" t="s">
        <v>45</v>
      </c>
      <c r="M324" s="95"/>
      <c r="N324" s="117"/>
      <c r="O324" s="131" t="s">
        <v>59</v>
      </c>
      <c r="P324" s="117"/>
      <c r="Q324" s="118"/>
      <c r="R324" s="118"/>
      <c r="S324" s="118" t="s">
        <v>590</v>
      </c>
      <c r="T324" s="519"/>
      <c r="U324" s="519"/>
      <c r="V324" s="117"/>
      <c r="W324" s="940"/>
      <c r="X324" s="117"/>
      <c r="Y324" s="12"/>
      <c r="Z324" s="12"/>
      <c r="AA324" s="505" t="str">
        <f t="shared" si="79"/>
        <v/>
      </c>
      <c r="AB324" s="534">
        <f>IF(COUNTIF($C$1:C324,C324)=1,1,0)</f>
        <v>0</v>
      </c>
      <c r="AC324" s="535" t="str">
        <f t="shared" si="80"/>
        <v/>
      </c>
      <c r="AD324" s="146" t="s">
        <v>595</v>
      </c>
      <c r="AE324" s="280">
        <v>2016</v>
      </c>
      <c r="AG324" s="4"/>
    </row>
    <row r="325" spans="1:36" ht="12.95" customHeight="1" thickBot="1" x14ac:dyDescent="0.25">
      <c r="B325" s="954"/>
      <c r="C325" s="94" t="s">
        <v>635</v>
      </c>
      <c r="D325" s="95" t="s">
        <v>101</v>
      </c>
      <c r="E325" s="355" t="str">
        <f t="shared" si="78"/>
        <v>15D</v>
      </c>
      <c r="F325" s="355" t="s">
        <v>80</v>
      </c>
      <c r="G325" s="980"/>
      <c r="H325" s="355" t="s">
        <v>83</v>
      </c>
      <c r="I325" s="34">
        <v>6415</v>
      </c>
      <c r="J325" s="990"/>
      <c r="K325" s="105" t="s">
        <v>31</v>
      </c>
      <c r="L325" s="105" t="s">
        <v>45</v>
      </c>
      <c r="M325" s="95"/>
      <c r="N325" s="117"/>
      <c r="O325" s="131" t="s">
        <v>59</v>
      </c>
      <c r="P325" s="117"/>
      <c r="Q325" s="118"/>
      <c r="R325" s="118"/>
      <c r="S325" s="118" t="s">
        <v>590</v>
      </c>
      <c r="T325" s="519"/>
      <c r="U325" s="519"/>
      <c r="V325" s="117"/>
      <c r="W325" s="940"/>
      <c r="X325" s="117"/>
      <c r="Y325" s="12"/>
      <c r="Z325" s="12"/>
      <c r="AA325" s="505" t="str">
        <f t="shared" si="79"/>
        <v/>
      </c>
      <c r="AB325" s="534">
        <f>IF(COUNTIF($C$1:C325,C325)=1,1,0)</f>
        <v>0</v>
      </c>
      <c r="AC325" s="535" t="str">
        <f t="shared" si="80"/>
        <v/>
      </c>
      <c r="AD325" s="146" t="s">
        <v>595</v>
      </c>
      <c r="AE325" s="280">
        <v>2016</v>
      </c>
      <c r="AG325" s="4"/>
    </row>
    <row r="326" spans="1:36" ht="12.95" customHeight="1" thickBot="1" x14ac:dyDescent="0.25">
      <c r="B326" s="954"/>
      <c r="C326" s="94" t="s">
        <v>635</v>
      </c>
      <c r="D326" s="95" t="s">
        <v>390</v>
      </c>
      <c r="E326" s="355" t="str">
        <f t="shared" si="78"/>
        <v>QWB</v>
      </c>
      <c r="F326" s="355" t="s">
        <v>80</v>
      </c>
      <c r="G326" s="980"/>
      <c r="H326" s="355" t="s">
        <v>83</v>
      </c>
      <c r="I326" s="63">
        <v>4461</v>
      </c>
      <c r="J326" s="990"/>
      <c r="K326" s="105" t="s">
        <v>31</v>
      </c>
      <c r="L326" s="105" t="s">
        <v>45</v>
      </c>
      <c r="M326" s="95"/>
      <c r="N326" s="117"/>
      <c r="O326" s="131" t="s">
        <v>59</v>
      </c>
      <c r="P326" s="117"/>
      <c r="Q326" s="118"/>
      <c r="R326" s="118"/>
      <c r="S326" s="118" t="s">
        <v>590</v>
      </c>
      <c r="T326" s="519"/>
      <c r="U326" s="519"/>
      <c r="V326" s="117"/>
      <c r="W326" s="940"/>
      <c r="X326" s="117"/>
      <c r="Y326" s="12"/>
      <c r="Z326" s="12"/>
      <c r="AA326" s="505" t="str">
        <f t="shared" si="79"/>
        <v/>
      </c>
      <c r="AB326" s="534">
        <f>IF(COUNTIF($C$1:C326,C326)=1,1,0)</f>
        <v>0</v>
      </c>
      <c r="AC326" s="535" t="str">
        <f t="shared" si="80"/>
        <v/>
      </c>
      <c r="AD326" s="146" t="s">
        <v>595</v>
      </c>
      <c r="AE326" s="280">
        <v>2016</v>
      </c>
      <c r="AG326" s="4"/>
    </row>
    <row r="327" spans="1:36" ht="12.95" customHeight="1" thickBot="1" x14ac:dyDescent="0.25">
      <c r="B327" s="954"/>
      <c r="C327" s="94" t="s">
        <v>635</v>
      </c>
      <c r="D327" s="95" t="s">
        <v>391</v>
      </c>
      <c r="E327" s="355" t="str">
        <f t="shared" si="78"/>
        <v>AQoL-4D</v>
      </c>
      <c r="F327" s="355" t="s">
        <v>80</v>
      </c>
      <c r="G327" s="980"/>
      <c r="H327" s="355" t="s">
        <v>83</v>
      </c>
      <c r="I327" s="34" t="s">
        <v>394</v>
      </c>
      <c r="J327" s="990"/>
      <c r="K327" s="105" t="s">
        <v>31</v>
      </c>
      <c r="L327" s="105" t="s">
        <v>45</v>
      </c>
      <c r="M327" s="95"/>
      <c r="N327" s="117"/>
      <c r="O327" s="131" t="s">
        <v>59</v>
      </c>
      <c r="P327" s="117"/>
      <c r="Q327" s="118"/>
      <c r="R327" s="118"/>
      <c r="S327" s="118" t="s">
        <v>590</v>
      </c>
      <c r="T327" s="519"/>
      <c r="U327" s="519"/>
      <c r="V327" s="117"/>
      <c r="W327" s="940"/>
      <c r="X327" s="117"/>
      <c r="Y327" s="12"/>
      <c r="Z327" s="12"/>
      <c r="AA327" s="505" t="str">
        <f t="shared" si="79"/>
        <v/>
      </c>
      <c r="AB327" s="534">
        <f>IF(COUNTIF($C$1:C327,C327)=1,1,0)</f>
        <v>0</v>
      </c>
      <c r="AC327" s="535" t="str">
        <f t="shared" si="80"/>
        <v/>
      </c>
      <c r="AD327" s="146" t="s">
        <v>595</v>
      </c>
      <c r="AE327" s="280">
        <v>2016</v>
      </c>
      <c r="AG327" s="4"/>
    </row>
    <row r="328" spans="1:36" ht="12.95" customHeight="1" thickBot="1" x14ac:dyDescent="0.25">
      <c r="B328" s="954"/>
      <c r="C328" s="94" t="s">
        <v>635</v>
      </c>
      <c r="D328" s="95" t="s">
        <v>392</v>
      </c>
      <c r="E328" s="355" t="str">
        <f t="shared" si="78"/>
        <v>AQoL-8D</v>
      </c>
      <c r="F328" s="355" t="s">
        <v>80</v>
      </c>
      <c r="G328" s="980"/>
      <c r="H328" s="355" t="s">
        <v>83</v>
      </c>
      <c r="I328" s="34">
        <v>6415</v>
      </c>
      <c r="J328" s="990"/>
      <c r="K328" s="105" t="s">
        <v>31</v>
      </c>
      <c r="L328" s="105" t="s">
        <v>45</v>
      </c>
      <c r="M328" s="95"/>
      <c r="N328" s="117"/>
      <c r="O328" s="131" t="s">
        <v>59</v>
      </c>
      <c r="P328" s="117"/>
      <c r="Q328" s="118"/>
      <c r="R328" s="118"/>
      <c r="S328" s="118" t="s">
        <v>590</v>
      </c>
      <c r="T328" s="519"/>
      <c r="U328" s="519"/>
      <c r="V328" s="117"/>
      <c r="W328" s="940"/>
      <c r="X328" s="117"/>
      <c r="Y328" s="12"/>
      <c r="Z328" s="12"/>
      <c r="AA328" s="505" t="str">
        <f t="shared" si="79"/>
        <v/>
      </c>
      <c r="AB328" s="534">
        <f>IF(COUNTIF($C$1:C328,C328)=1,1,0)</f>
        <v>0</v>
      </c>
      <c r="AC328" s="535" t="str">
        <f t="shared" si="80"/>
        <v/>
      </c>
      <c r="AD328" s="146" t="s">
        <v>595</v>
      </c>
      <c r="AE328" s="280">
        <v>2016</v>
      </c>
      <c r="AG328" s="4"/>
    </row>
    <row r="329" spans="1:36" ht="12.95" customHeight="1" thickBot="1" x14ac:dyDescent="0.25">
      <c r="B329" s="954"/>
      <c r="C329" s="94" t="s">
        <v>635</v>
      </c>
      <c r="D329" s="95" t="s">
        <v>395</v>
      </c>
      <c r="E329" s="355" t="str">
        <f t="shared" si="78"/>
        <v>Personal Wellbeing Index (PWI)</v>
      </c>
      <c r="F329" s="355" t="s">
        <v>80</v>
      </c>
      <c r="G329" s="980"/>
      <c r="H329" s="355" t="s">
        <v>83</v>
      </c>
      <c r="I329" s="34" t="s">
        <v>394</v>
      </c>
      <c r="J329" s="990"/>
      <c r="K329" s="105" t="s">
        <v>31</v>
      </c>
      <c r="L329" s="105" t="s">
        <v>45</v>
      </c>
      <c r="M329" s="95"/>
      <c r="N329" s="117"/>
      <c r="O329" s="131" t="s">
        <v>59</v>
      </c>
      <c r="P329" s="117"/>
      <c r="Q329" s="118"/>
      <c r="R329" s="118"/>
      <c r="S329" s="118" t="s">
        <v>590</v>
      </c>
      <c r="T329" s="519"/>
      <c r="U329" s="519"/>
      <c r="V329" s="117"/>
      <c r="W329" s="940"/>
      <c r="X329" s="117"/>
      <c r="Y329" s="12"/>
      <c r="Z329" s="12"/>
      <c r="AA329" s="505" t="str">
        <f t="shared" si="79"/>
        <v/>
      </c>
      <c r="AB329" s="534">
        <f>IF(COUNTIF($C$1:C329,C329)=1,1,0)</f>
        <v>0</v>
      </c>
      <c r="AC329" s="535" t="str">
        <f t="shared" si="80"/>
        <v/>
      </c>
      <c r="AD329" s="146" t="s">
        <v>595</v>
      </c>
      <c r="AE329" s="280">
        <v>2016</v>
      </c>
      <c r="AG329" s="4"/>
    </row>
    <row r="330" spans="1:36" ht="12.95" customHeight="1" thickBot="1" x14ac:dyDescent="0.25">
      <c r="B330" s="954"/>
      <c r="C330" s="94" t="s">
        <v>635</v>
      </c>
      <c r="D330" s="95" t="s">
        <v>396</v>
      </c>
      <c r="E330" s="355" t="str">
        <f t="shared" si="78"/>
        <v>Satisfaction with Life Survey (SWLS)</v>
      </c>
      <c r="F330" s="355" t="s">
        <v>80</v>
      </c>
      <c r="G330" s="980"/>
      <c r="H330" s="355" t="s">
        <v>83</v>
      </c>
      <c r="I330" s="34" t="s">
        <v>394</v>
      </c>
      <c r="J330" s="990"/>
      <c r="K330" s="105" t="s">
        <v>31</v>
      </c>
      <c r="L330" s="105" t="s">
        <v>45</v>
      </c>
      <c r="M330" s="95"/>
      <c r="N330" s="117"/>
      <c r="O330" s="131" t="s">
        <v>59</v>
      </c>
      <c r="P330" s="117"/>
      <c r="Q330" s="118"/>
      <c r="R330" s="118"/>
      <c r="S330" s="118" t="s">
        <v>590</v>
      </c>
      <c r="T330" s="519"/>
      <c r="U330" s="519"/>
      <c r="V330" s="117"/>
      <c r="W330" s="940"/>
      <c r="X330" s="117"/>
      <c r="Y330" s="12"/>
      <c r="Z330" s="12"/>
      <c r="AA330" s="505" t="str">
        <f t="shared" si="79"/>
        <v/>
      </c>
      <c r="AB330" s="534">
        <f>IF(COUNTIF($C$1:C330,C330)=1,1,0)</f>
        <v>0</v>
      </c>
      <c r="AC330" s="535" t="str">
        <f t="shared" si="80"/>
        <v/>
      </c>
      <c r="AD330" s="146" t="s">
        <v>595</v>
      </c>
      <c r="AE330" s="280">
        <v>2016</v>
      </c>
      <c r="AG330" s="4"/>
    </row>
    <row r="331" spans="1:36" ht="12.95" customHeight="1" thickBot="1" x14ac:dyDescent="0.25">
      <c r="B331" s="954"/>
      <c r="C331" s="94" t="s">
        <v>635</v>
      </c>
      <c r="D331" s="95" t="s">
        <v>80</v>
      </c>
      <c r="E331" s="355" t="s">
        <v>80</v>
      </c>
      <c r="F331" s="355" t="s">
        <v>1</v>
      </c>
      <c r="G331" s="980"/>
      <c r="H331" s="355" t="s">
        <v>83</v>
      </c>
      <c r="I331" s="34">
        <v>6415</v>
      </c>
      <c r="J331" s="990"/>
      <c r="K331" s="105" t="s">
        <v>31</v>
      </c>
      <c r="L331" s="105" t="s">
        <v>45</v>
      </c>
      <c r="M331" s="95"/>
      <c r="N331" s="117"/>
      <c r="O331" s="131" t="s">
        <v>59</v>
      </c>
      <c r="P331" s="117"/>
      <c r="Q331" s="118"/>
      <c r="R331" s="118"/>
      <c r="S331" s="118" t="s">
        <v>590</v>
      </c>
      <c r="T331" s="519"/>
      <c r="U331" s="519"/>
      <c r="V331" s="117"/>
      <c r="W331" s="940"/>
      <c r="X331" s="117"/>
      <c r="Y331" s="12"/>
      <c r="Z331" s="12"/>
      <c r="AA331" s="505" t="str">
        <f t="shared" si="79"/>
        <v/>
      </c>
      <c r="AB331" s="534">
        <f>IF(COUNTIF($C$1:C331,C331)=1,1,0)</f>
        <v>0</v>
      </c>
      <c r="AC331" s="535" t="str">
        <f t="shared" si="80"/>
        <v/>
      </c>
      <c r="AD331" s="146" t="s">
        <v>595</v>
      </c>
      <c r="AE331" s="280">
        <v>2016</v>
      </c>
      <c r="AG331" s="4"/>
    </row>
    <row r="332" spans="1:36" ht="12.95" customHeight="1" thickBot="1" x14ac:dyDescent="0.25">
      <c r="B332" s="954"/>
      <c r="C332" s="94" t="s">
        <v>635</v>
      </c>
      <c r="D332" s="95" t="s">
        <v>20</v>
      </c>
      <c r="E332" s="355" t="str">
        <f t="shared" ref="E332:E338" si="81">D332</f>
        <v>SF-6D</v>
      </c>
      <c r="F332" s="355" t="s">
        <v>1</v>
      </c>
      <c r="G332" s="980"/>
      <c r="H332" s="355" t="s">
        <v>83</v>
      </c>
      <c r="I332" s="34">
        <v>6415</v>
      </c>
      <c r="J332" s="990"/>
      <c r="K332" s="105" t="s">
        <v>31</v>
      </c>
      <c r="L332" s="105" t="s">
        <v>45</v>
      </c>
      <c r="M332" s="95"/>
      <c r="N332" s="117"/>
      <c r="O332" s="131" t="s">
        <v>59</v>
      </c>
      <c r="P332" s="117"/>
      <c r="Q332" s="118"/>
      <c r="R332" s="118"/>
      <c r="S332" s="118" t="s">
        <v>590</v>
      </c>
      <c r="T332" s="519"/>
      <c r="U332" s="519"/>
      <c r="V332" s="117"/>
      <c r="W332" s="940"/>
      <c r="X332" s="117"/>
      <c r="Y332" s="12"/>
      <c r="Z332" s="12"/>
      <c r="AA332" s="505" t="str">
        <f t="shared" si="79"/>
        <v/>
      </c>
      <c r="AB332" s="534">
        <f>IF(COUNTIF($C$1:C332,C332)=1,1,0)</f>
        <v>0</v>
      </c>
      <c r="AC332" s="535" t="str">
        <f t="shared" si="80"/>
        <v/>
      </c>
      <c r="AD332" s="146" t="s">
        <v>595</v>
      </c>
      <c r="AE332" s="280">
        <v>2016</v>
      </c>
      <c r="AG332" s="4"/>
    </row>
    <row r="333" spans="1:36" ht="12.95" customHeight="1" thickBot="1" x14ac:dyDescent="0.25">
      <c r="B333" s="954"/>
      <c r="C333" s="94" t="s">
        <v>635</v>
      </c>
      <c r="D333" s="95" t="s">
        <v>101</v>
      </c>
      <c r="E333" s="355" t="str">
        <f t="shared" si="81"/>
        <v>15D</v>
      </c>
      <c r="F333" s="355" t="s">
        <v>1</v>
      </c>
      <c r="G333" s="980"/>
      <c r="H333" s="355" t="s">
        <v>83</v>
      </c>
      <c r="I333" s="34">
        <v>6415</v>
      </c>
      <c r="J333" s="990"/>
      <c r="K333" s="105" t="s">
        <v>31</v>
      </c>
      <c r="L333" s="105" t="s">
        <v>45</v>
      </c>
      <c r="M333" s="95"/>
      <c r="N333" s="117"/>
      <c r="O333" s="131" t="s">
        <v>59</v>
      </c>
      <c r="P333" s="117"/>
      <c r="Q333" s="118"/>
      <c r="R333" s="118"/>
      <c r="S333" s="118" t="s">
        <v>590</v>
      </c>
      <c r="T333" s="519"/>
      <c r="U333" s="519"/>
      <c r="V333" s="117"/>
      <c r="W333" s="940"/>
      <c r="X333" s="117"/>
      <c r="Y333" s="12"/>
      <c r="Z333" s="12"/>
      <c r="AA333" s="505" t="str">
        <f t="shared" si="79"/>
        <v/>
      </c>
      <c r="AB333" s="534">
        <f>IF(COUNTIF($C$1:C333,C333)=1,1,0)</f>
        <v>0</v>
      </c>
      <c r="AC333" s="535" t="str">
        <f t="shared" si="80"/>
        <v/>
      </c>
      <c r="AD333" s="146" t="s">
        <v>595</v>
      </c>
      <c r="AE333" s="280">
        <v>2016</v>
      </c>
      <c r="AG333" s="4"/>
    </row>
    <row r="334" spans="1:36" ht="12.95" customHeight="1" thickBot="1" x14ac:dyDescent="0.25">
      <c r="B334" s="954"/>
      <c r="C334" s="94" t="s">
        <v>635</v>
      </c>
      <c r="D334" s="95" t="s">
        <v>390</v>
      </c>
      <c r="E334" s="355" t="str">
        <f t="shared" si="81"/>
        <v>QWB</v>
      </c>
      <c r="F334" s="355" t="s">
        <v>1</v>
      </c>
      <c r="G334" s="980"/>
      <c r="H334" s="355" t="s">
        <v>83</v>
      </c>
      <c r="I334" s="63">
        <v>4461</v>
      </c>
      <c r="J334" s="990"/>
      <c r="K334" s="105" t="s">
        <v>31</v>
      </c>
      <c r="L334" s="105" t="s">
        <v>45</v>
      </c>
      <c r="M334" s="95"/>
      <c r="N334" s="117"/>
      <c r="O334" s="131" t="s">
        <v>59</v>
      </c>
      <c r="P334" s="117"/>
      <c r="Q334" s="118"/>
      <c r="R334" s="118"/>
      <c r="S334" s="118" t="s">
        <v>590</v>
      </c>
      <c r="T334" s="519"/>
      <c r="U334" s="519"/>
      <c r="V334" s="117"/>
      <c r="W334" s="940"/>
      <c r="X334" s="117"/>
      <c r="Y334" s="12"/>
      <c r="Z334" s="12"/>
      <c r="AA334" s="505" t="str">
        <f t="shared" si="79"/>
        <v/>
      </c>
      <c r="AB334" s="534">
        <f>IF(COUNTIF($C$1:C334,C334)=1,1,0)</f>
        <v>0</v>
      </c>
      <c r="AC334" s="535" t="str">
        <f t="shared" si="80"/>
        <v/>
      </c>
      <c r="AD334" s="146" t="s">
        <v>595</v>
      </c>
      <c r="AE334" s="280">
        <v>2016</v>
      </c>
      <c r="AG334" s="4"/>
    </row>
    <row r="335" spans="1:36" ht="12.95" customHeight="1" thickBot="1" x14ac:dyDescent="0.25">
      <c r="B335" s="954"/>
      <c r="C335" s="94" t="s">
        <v>635</v>
      </c>
      <c r="D335" s="95" t="s">
        <v>391</v>
      </c>
      <c r="E335" s="355" t="str">
        <f t="shared" si="81"/>
        <v>AQoL-4D</v>
      </c>
      <c r="F335" s="355" t="s">
        <v>1</v>
      </c>
      <c r="G335" s="980"/>
      <c r="H335" s="355" t="s">
        <v>83</v>
      </c>
      <c r="I335" s="34" t="s">
        <v>394</v>
      </c>
      <c r="J335" s="990"/>
      <c r="K335" s="105" t="s">
        <v>31</v>
      </c>
      <c r="L335" s="105" t="s">
        <v>45</v>
      </c>
      <c r="M335" s="95"/>
      <c r="N335" s="117"/>
      <c r="O335" s="131" t="s">
        <v>59</v>
      </c>
      <c r="P335" s="117"/>
      <c r="Q335" s="118"/>
      <c r="R335" s="118"/>
      <c r="S335" s="118" t="s">
        <v>590</v>
      </c>
      <c r="T335" s="519"/>
      <c r="U335" s="519"/>
      <c r="V335" s="117"/>
      <c r="W335" s="940"/>
      <c r="X335" s="117"/>
      <c r="Y335" s="12"/>
      <c r="Z335" s="12"/>
      <c r="AA335" s="505" t="str">
        <f t="shared" si="79"/>
        <v/>
      </c>
      <c r="AB335" s="534">
        <f>IF(COUNTIF($C$1:C335,C335)=1,1,0)</f>
        <v>0</v>
      </c>
      <c r="AC335" s="535" t="str">
        <f t="shared" si="80"/>
        <v/>
      </c>
      <c r="AD335" s="146" t="s">
        <v>595</v>
      </c>
      <c r="AE335" s="280">
        <v>2016</v>
      </c>
      <c r="AG335" s="4"/>
    </row>
    <row r="336" spans="1:36" ht="12.95" customHeight="1" thickBot="1" x14ac:dyDescent="0.25">
      <c r="B336" s="954"/>
      <c r="C336" s="94" t="s">
        <v>635</v>
      </c>
      <c r="D336" s="95" t="s">
        <v>392</v>
      </c>
      <c r="E336" s="355" t="str">
        <f t="shared" si="81"/>
        <v>AQoL-8D</v>
      </c>
      <c r="F336" s="355" t="s">
        <v>1</v>
      </c>
      <c r="G336" s="980"/>
      <c r="H336" s="355" t="s">
        <v>83</v>
      </c>
      <c r="I336" s="34">
        <v>6415</v>
      </c>
      <c r="J336" s="990"/>
      <c r="K336" s="105" t="s">
        <v>31</v>
      </c>
      <c r="L336" s="105" t="s">
        <v>45</v>
      </c>
      <c r="M336" s="95"/>
      <c r="N336" s="117"/>
      <c r="O336" s="131" t="s">
        <v>59</v>
      </c>
      <c r="P336" s="117"/>
      <c r="Q336" s="118"/>
      <c r="R336" s="118"/>
      <c r="S336" s="118" t="s">
        <v>590</v>
      </c>
      <c r="T336" s="519"/>
      <c r="U336" s="519"/>
      <c r="V336" s="117"/>
      <c r="W336" s="940"/>
      <c r="X336" s="117"/>
      <c r="Y336" s="12"/>
      <c r="Z336" s="12"/>
      <c r="AA336" s="505" t="str">
        <f t="shared" si="79"/>
        <v/>
      </c>
      <c r="AB336" s="534">
        <f>IF(COUNTIF($C$1:C336,C336)=1,1,0)</f>
        <v>0</v>
      </c>
      <c r="AC336" s="535" t="str">
        <f t="shared" si="80"/>
        <v/>
      </c>
      <c r="AD336" s="146" t="s">
        <v>595</v>
      </c>
      <c r="AE336" s="280">
        <v>2016</v>
      </c>
      <c r="AG336" s="4"/>
    </row>
    <row r="337" spans="1:33" ht="12.95" customHeight="1" thickBot="1" x14ac:dyDescent="0.25">
      <c r="B337" s="954"/>
      <c r="C337" s="94" t="s">
        <v>635</v>
      </c>
      <c r="D337" s="95" t="s">
        <v>395</v>
      </c>
      <c r="E337" s="355" t="str">
        <f t="shared" si="81"/>
        <v>Personal Wellbeing Index (PWI)</v>
      </c>
      <c r="F337" s="355" t="s">
        <v>1</v>
      </c>
      <c r="G337" s="980"/>
      <c r="H337" s="355" t="s">
        <v>83</v>
      </c>
      <c r="I337" s="34" t="s">
        <v>394</v>
      </c>
      <c r="J337" s="990"/>
      <c r="K337" s="105" t="s">
        <v>31</v>
      </c>
      <c r="L337" s="105" t="s">
        <v>45</v>
      </c>
      <c r="M337" s="95"/>
      <c r="N337" s="117"/>
      <c r="O337" s="131" t="s">
        <v>59</v>
      </c>
      <c r="P337" s="117"/>
      <c r="Q337" s="118"/>
      <c r="R337" s="118"/>
      <c r="S337" s="118" t="s">
        <v>590</v>
      </c>
      <c r="T337" s="519"/>
      <c r="U337" s="519"/>
      <c r="V337" s="117"/>
      <c r="W337" s="940"/>
      <c r="X337" s="117"/>
      <c r="Y337" s="12"/>
      <c r="Z337" s="12"/>
      <c r="AA337" s="505" t="str">
        <f t="shared" si="79"/>
        <v/>
      </c>
      <c r="AB337" s="534">
        <f>IF(COUNTIF($C$1:C337,C337)=1,1,0)</f>
        <v>0</v>
      </c>
      <c r="AC337" s="535" t="str">
        <f t="shared" si="80"/>
        <v/>
      </c>
      <c r="AD337" s="146" t="s">
        <v>595</v>
      </c>
      <c r="AE337" s="280">
        <v>2016</v>
      </c>
      <c r="AG337" s="4"/>
    </row>
    <row r="338" spans="1:33" ht="12.95" customHeight="1" thickBot="1" x14ac:dyDescent="0.25">
      <c r="B338" s="954"/>
      <c r="C338" s="94" t="s">
        <v>635</v>
      </c>
      <c r="D338" s="95" t="s">
        <v>396</v>
      </c>
      <c r="E338" s="355" t="str">
        <f t="shared" si="81"/>
        <v>Satisfaction with Life Survey (SWLS)</v>
      </c>
      <c r="F338" s="355" t="s">
        <v>1</v>
      </c>
      <c r="G338" s="980"/>
      <c r="H338" s="355" t="s">
        <v>83</v>
      </c>
      <c r="I338" s="34" t="s">
        <v>394</v>
      </c>
      <c r="J338" s="990"/>
      <c r="K338" s="105" t="s">
        <v>31</v>
      </c>
      <c r="L338" s="105" t="s">
        <v>45</v>
      </c>
      <c r="M338" s="95"/>
      <c r="N338" s="117"/>
      <c r="O338" s="131" t="s">
        <v>59</v>
      </c>
      <c r="P338" s="117"/>
      <c r="Q338" s="118"/>
      <c r="R338" s="118"/>
      <c r="S338" s="118" t="s">
        <v>590</v>
      </c>
      <c r="T338" s="519"/>
      <c r="U338" s="519"/>
      <c r="V338" s="117"/>
      <c r="W338" s="940"/>
      <c r="X338" s="117"/>
      <c r="Y338" s="12"/>
      <c r="Z338" s="12"/>
      <c r="AA338" s="505" t="str">
        <f t="shared" si="79"/>
        <v/>
      </c>
      <c r="AB338" s="534">
        <f>IF(COUNTIF($C$1:C338,C338)=1,1,0)</f>
        <v>0</v>
      </c>
      <c r="AC338" s="535" t="str">
        <f t="shared" si="80"/>
        <v/>
      </c>
      <c r="AD338" s="146" t="s">
        <v>595</v>
      </c>
      <c r="AE338" s="280">
        <v>2016</v>
      </c>
      <c r="AG338" s="4"/>
    </row>
    <row r="339" spans="1:33" ht="12.95" customHeight="1" thickBot="1" x14ac:dyDescent="0.25">
      <c r="A339" s="8"/>
      <c r="B339" s="954"/>
      <c r="C339" s="94" t="s">
        <v>635</v>
      </c>
      <c r="D339" s="95" t="s">
        <v>80</v>
      </c>
      <c r="E339" s="355" t="s">
        <v>80</v>
      </c>
      <c r="F339" s="355" t="s">
        <v>20</v>
      </c>
      <c r="G339" s="980"/>
      <c r="H339" s="355" t="s">
        <v>83</v>
      </c>
      <c r="I339" s="34" t="s">
        <v>394</v>
      </c>
      <c r="J339" s="990"/>
      <c r="K339" s="105" t="s">
        <v>31</v>
      </c>
      <c r="L339" s="105" t="s">
        <v>45</v>
      </c>
      <c r="M339" s="95"/>
      <c r="N339" s="117"/>
      <c r="O339" s="131" t="s">
        <v>59</v>
      </c>
      <c r="P339" s="117"/>
      <c r="Q339" s="118"/>
      <c r="R339" s="118"/>
      <c r="S339" s="118" t="s">
        <v>590</v>
      </c>
      <c r="T339" s="519"/>
      <c r="U339" s="519"/>
      <c r="V339" s="117"/>
      <c r="W339" s="940"/>
      <c r="X339" s="117"/>
      <c r="Y339" s="12"/>
      <c r="Z339" s="12"/>
      <c r="AA339" s="505" t="str">
        <f t="shared" si="79"/>
        <v/>
      </c>
      <c r="AB339" s="534">
        <f>IF(COUNTIF($C$1:C339,C339)=1,1,0)</f>
        <v>0</v>
      </c>
      <c r="AC339" s="535" t="str">
        <f t="shared" si="80"/>
        <v/>
      </c>
      <c r="AD339" s="146" t="s">
        <v>595</v>
      </c>
      <c r="AE339" s="280">
        <v>2016</v>
      </c>
      <c r="AG339" s="4"/>
    </row>
    <row r="340" spans="1:33" ht="12.95" customHeight="1" thickBot="1" x14ac:dyDescent="0.25">
      <c r="A340" s="8"/>
      <c r="B340" s="954"/>
      <c r="C340" s="94" t="s">
        <v>635</v>
      </c>
      <c r="D340" s="95" t="s">
        <v>1</v>
      </c>
      <c r="E340" s="355" t="str">
        <f t="shared" ref="E340:E346" si="82">D340</f>
        <v>HUI3</v>
      </c>
      <c r="F340" s="355" t="s">
        <v>20</v>
      </c>
      <c r="G340" s="980"/>
      <c r="H340" s="355" t="s">
        <v>83</v>
      </c>
      <c r="I340" s="34">
        <v>6415</v>
      </c>
      <c r="J340" s="990"/>
      <c r="K340" s="105" t="s">
        <v>31</v>
      </c>
      <c r="L340" s="105" t="s">
        <v>45</v>
      </c>
      <c r="M340" s="95"/>
      <c r="N340" s="117"/>
      <c r="O340" s="131" t="s">
        <v>59</v>
      </c>
      <c r="P340" s="117"/>
      <c r="Q340" s="118"/>
      <c r="R340" s="118"/>
      <c r="S340" s="118" t="s">
        <v>590</v>
      </c>
      <c r="T340" s="519"/>
      <c r="U340" s="519"/>
      <c r="V340" s="117"/>
      <c r="W340" s="940"/>
      <c r="X340" s="117"/>
      <c r="Y340" s="12"/>
      <c r="Z340" s="12"/>
      <c r="AA340" s="505" t="str">
        <f t="shared" si="79"/>
        <v/>
      </c>
      <c r="AB340" s="534">
        <f>IF(COUNTIF($C$1:C340,C340)=1,1,0)</f>
        <v>0</v>
      </c>
      <c r="AC340" s="535" t="str">
        <f t="shared" si="80"/>
        <v/>
      </c>
      <c r="AD340" s="146" t="s">
        <v>595</v>
      </c>
      <c r="AE340" s="280">
        <v>2016</v>
      </c>
      <c r="AG340" s="4"/>
    </row>
    <row r="341" spans="1:33" ht="12.95" customHeight="1" thickBot="1" x14ac:dyDescent="0.25">
      <c r="A341" s="8"/>
      <c r="B341" s="954"/>
      <c r="C341" s="94" t="s">
        <v>635</v>
      </c>
      <c r="D341" s="95" t="s">
        <v>101</v>
      </c>
      <c r="E341" s="355" t="str">
        <f t="shared" si="82"/>
        <v>15D</v>
      </c>
      <c r="F341" s="355" t="s">
        <v>20</v>
      </c>
      <c r="G341" s="980"/>
      <c r="H341" s="355" t="s">
        <v>83</v>
      </c>
      <c r="I341" s="34">
        <v>6415</v>
      </c>
      <c r="J341" s="990"/>
      <c r="K341" s="105" t="s">
        <v>31</v>
      </c>
      <c r="L341" s="105" t="s">
        <v>45</v>
      </c>
      <c r="M341" s="95"/>
      <c r="N341" s="117"/>
      <c r="O341" s="131" t="s">
        <v>59</v>
      </c>
      <c r="P341" s="117"/>
      <c r="Q341" s="118"/>
      <c r="R341" s="118"/>
      <c r="S341" s="118" t="s">
        <v>590</v>
      </c>
      <c r="T341" s="519"/>
      <c r="U341" s="519"/>
      <c r="V341" s="117"/>
      <c r="W341" s="940"/>
      <c r="X341" s="117"/>
      <c r="Y341" s="12"/>
      <c r="Z341" s="12"/>
      <c r="AA341" s="505" t="str">
        <f t="shared" si="79"/>
        <v/>
      </c>
      <c r="AB341" s="534">
        <f>IF(COUNTIF($C$1:C341,C341)=1,1,0)</f>
        <v>0</v>
      </c>
      <c r="AC341" s="535" t="str">
        <f t="shared" si="80"/>
        <v/>
      </c>
      <c r="AD341" s="146" t="s">
        <v>595</v>
      </c>
      <c r="AE341" s="280">
        <v>2016</v>
      </c>
      <c r="AG341" s="4"/>
    </row>
    <row r="342" spans="1:33" ht="12.95" customHeight="1" thickBot="1" x14ac:dyDescent="0.25">
      <c r="A342" s="8"/>
      <c r="B342" s="954"/>
      <c r="C342" s="94" t="s">
        <v>635</v>
      </c>
      <c r="D342" s="95" t="s">
        <v>390</v>
      </c>
      <c r="E342" s="355" t="str">
        <f t="shared" si="82"/>
        <v>QWB</v>
      </c>
      <c r="F342" s="355" t="s">
        <v>20</v>
      </c>
      <c r="G342" s="980"/>
      <c r="H342" s="355" t="s">
        <v>83</v>
      </c>
      <c r="I342" s="63">
        <v>4461</v>
      </c>
      <c r="J342" s="990"/>
      <c r="K342" s="105" t="s">
        <v>31</v>
      </c>
      <c r="L342" s="105" t="s">
        <v>45</v>
      </c>
      <c r="M342" s="95"/>
      <c r="N342" s="117"/>
      <c r="O342" s="131" t="s">
        <v>59</v>
      </c>
      <c r="P342" s="117"/>
      <c r="Q342" s="118"/>
      <c r="R342" s="118"/>
      <c r="S342" s="118" t="s">
        <v>590</v>
      </c>
      <c r="T342" s="519"/>
      <c r="U342" s="519"/>
      <c r="V342" s="117"/>
      <c r="W342" s="940"/>
      <c r="X342" s="117"/>
      <c r="Y342" s="12"/>
      <c r="Z342" s="12"/>
      <c r="AA342" s="505" t="str">
        <f t="shared" si="79"/>
        <v/>
      </c>
      <c r="AB342" s="534">
        <f>IF(COUNTIF($C$1:C342,C342)=1,1,0)</f>
        <v>0</v>
      </c>
      <c r="AC342" s="535" t="str">
        <f t="shared" si="80"/>
        <v/>
      </c>
      <c r="AD342" s="146" t="s">
        <v>595</v>
      </c>
      <c r="AE342" s="280">
        <v>2016</v>
      </c>
      <c r="AG342" s="4"/>
    </row>
    <row r="343" spans="1:33" ht="12.95" customHeight="1" thickBot="1" x14ac:dyDescent="0.25">
      <c r="A343" s="8"/>
      <c r="B343" s="954"/>
      <c r="C343" s="94" t="s">
        <v>635</v>
      </c>
      <c r="D343" s="95" t="s">
        <v>391</v>
      </c>
      <c r="E343" s="355" t="str">
        <f t="shared" si="82"/>
        <v>AQoL-4D</v>
      </c>
      <c r="F343" s="355" t="s">
        <v>20</v>
      </c>
      <c r="G343" s="980"/>
      <c r="H343" s="355" t="s">
        <v>83</v>
      </c>
      <c r="I343" s="34" t="s">
        <v>394</v>
      </c>
      <c r="J343" s="990"/>
      <c r="K343" s="105" t="s">
        <v>31</v>
      </c>
      <c r="L343" s="105" t="s">
        <v>45</v>
      </c>
      <c r="M343" s="95"/>
      <c r="N343" s="117"/>
      <c r="O343" s="131" t="s">
        <v>59</v>
      </c>
      <c r="P343" s="117"/>
      <c r="Q343" s="118"/>
      <c r="R343" s="118"/>
      <c r="S343" s="118" t="s">
        <v>590</v>
      </c>
      <c r="T343" s="519"/>
      <c r="U343" s="519"/>
      <c r="V343" s="117"/>
      <c r="W343" s="940"/>
      <c r="X343" s="117"/>
      <c r="Y343" s="12"/>
      <c r="Z343" s="12"/>
      <c r="AA343" s="505" t="str">
        <f t="shared" si="79"/>
        <v/>
      </c>
      <c r="AB343" s="534">
        <f>IF(COUNTIF($C$1:C343,C343)=1,1,0)</f>
        <v>0</v>
      </c>
      <c r="AC343" s="535" t="str">
        <f t="shared" si="80"/>
        <v/>
      </c>
      <c r="AD343" s="146" t="s">
        <v>595</v>
      </c>
      <c r="AE343" s="280">
        <v>2016</v>
      </c>
      <c r="AG343" s="4"/>
    </row>
    <row r="344" spans="1:33" ht="12.95" customHeight="1" thickBot="1" x14ac:dyDescent="0.25">
      <c r="A344" s="8"/>
      <c r="B344" s="954"/>
      <c r="C344" s="94" t="s">
        <v>635</v>
      </c>
      <c r="D344" s="95" t="s">
        <v>392</v>
      </c>
      <c r="E344" s="355" t="str">
        <f t="shared" si="82"/>
        <v>AQoL-8D</v>
      </c>
      <c r="F344" s="355" t="s">
        <v>20</v>
      </c>
      <c r="G344" s="980"/>
      <c r="H344" s="355" t="s">
        <v>83</v>
      </c>
      <c r="I344" s="34">
        <v>6415</v>
      </c>
      <c r="J344" s="990"/>
      <c r="K344" s="105" t="s">
        <v>31</v>
      </c>
      <c r="L344" s="105" t="s">
        <v>45</v>
      </c>
      <c r="M344" s="95"/>
      <c r="N344" s="117"/>
      <c r="O344" s="131" t="s">
        <v>59</v>
      </c>
      <c r="P344" s="117"/>
      <c r="Q344" s="118"/>
      <c r="R344" s="118"/>
      <c r="S344" s="118" t="s">
        <v>590</v>
      </c>
      <c r="T344" s="519"/>
      <c r="U344" s="519"/>
      <c r="V344" s="117"/>
      <c r="W344" s="940"/>
      <c r="X344" s="117"/>
      <c r="Y344" s="12"/>
      <c r="Z344" s="12"/>
      <c r="AA344" s="505" t="str">
        <f t="shared" si="79"/>
        <v/>
      </c>
      <c r="AB344" s="534">
        <f>IF(COUNTIF($C$1:C344,C344)=1,1,0)</f>
        <v>0</v>
      </c>
      <c r="AC344" s="535" t="str">
        <f t="shared" si="80"/>
        <v/>
      </c>
      <c r="AD344" s="146" t="s">
        <v>595</v>
      </c>
      <c r="AE344" s="280">
        <v>2016</v>
      </c>
      <c r="AG344" s="4"/>
    </row>
    <row r="345" spans="1:33" ht="12.95" customHeight="1" thickBot="1" x14ac:dyDescent="0.25">
      <c r="A345" s="8"/>
      <c r="B345" s="954"/>
      <c r="C345" s="94" t="s">
        <v>635</v>
      </c>
      <c r="D345" s="95" t="s">
        <v>395</v>
      </c>
      <c r="E345" s="355" t="str">
        <f t="shared" si="82"/>
        <v>Personal Wellbeing Index (PWI)</v>
      </c>
      <c r="F345" s="355" t="s">
        <v>20</v>
      </c>
      <c r="G345" s="980"/>
      <c r="H345" s="355" t="s">
        <v>83</v>
      </c>
      <c r="I345" s="34" t="s">
        <v>394</v>
      </c>
      <c r="J345" s="990"/>
      <c r="K345" s="105" t="s">
        <v>31</v>
      </c>
      <c r="L345" s="105" t="s">
        <v>45</v>
      </c>
      <c r="M345" s="95"/>
      <c r="N345" s="117"/>
      <c r="O345" s="131" t="s">
        <v>59</v>
      </c>
      <c r="P345" s="117"/>
      <c r="Q345" s="118"/>
      <c r="R345" s="118"/>
      <c r="S345" s="118" t="s">
        <v>590</v>
      </c>
      <c r="T345" s="519"/>
      <c r="U345" s="519"/>
      <c r="V345" s="117"/>
      <c r="W345" s="940"/>
      <c r="X345" s="117"/>
      <c r="Y345" s="12"/>
      <c r="Z345" s="12"/>
      <c r="AA345" s="505" t="str">
        <f t="shared" si="79"/>
        <v/>
      </c>
      <c r="AB345" s="534">
        <f>IF(COUNTIF($C$1:C345,C345)=1,1,0)</f>
        <v>0</v>
      </c>
      <c r="AC345" s="535" t="str">
        <f t="shared" si="80"/>
        <v/>
      </c>
      <c r="AD345" s="146" t="s">
        <v>595</v>
      </c>
      <c r="AE345" s="280">
        <v>2016</v>
      </c>
      <c r="AG345" s="4"/>
    </row>
    <row r="346" spans="1:33" ht="12.95" customHeight="1" thickBot="1" x14ac:dyDescent="0.25">
      <c r="A346" s="8"/>
      <c r="B346" s="954"/>
      <c r="C346" s="94" t="s">
        <v>635</v>
      </c>
      <c r="D346" s="95" t="s">
        <v>396</v>
      </c>
      <c r="E346" s="355" t="str">
        <f t="shared" si="82"/>
        <v>Satisfaction with Life Survey (SWLS)</v>
      </c>
      <c r="F346" s="355" t="s">
        <v>20</v>
      </c>
      <c r="G346" s="980"/>
      <c r="H346" s="355" t="s">
        <v>83</v>
      </c>
      <c r="I346" s="34" t="s">
        <v>394</v>
      </c>
      <c r="J346" s="990"/>
      <c r="K346" s="105" t="s">
        <v>31</v>
      </c>
      <c r="L346" s="105" t="s">
        <v>45</v>
      </c>
      <c r="M346" s="95"/>
      <c r="N346" s="117"/>
      <c r="O346" s="131" t="s">
        <v>59</v>
      </c>
      <c r="P346" s="117"/>
      <c r="Q346" s="118"/>
      <c r="R346" s="118"/>
      <c r="S346" s="118" t="s">
        <v>590</v>
      </c>
      <c r="T346" s="519"/>
      <c r="U346" s="519"/>
      <c r="V346" s="117"/>
      <c r="W346" s="940"/>
      <c r="X346" s="117"/>
      <c r="Y346" s="12"/>
      <c r="Z346" s="12"/>
      <c r="AA346" s="505" t="str">
        <f t="shared" si="79"/>
        <v/>
      </c>
      <c r="AB346" s="534">
        <f>IF(COUNTIF($C$1:C346,C346)=1,1,0)</f>
        <v>0</v>
      </c>
      <c r="AC346" s="535" t="str">
        <f t="shared" si="80"/>
        <v/>
      </c>
      <c r="AD346" s="146" t="s">
        <v>595</v>
      </c>
      <c r="AE346" s="280">
        <v>2016</v>
      </c>
      <c r="AG346" s="4"/>
    </row>
    <row r="347" spans="1:33" ht="12.95" customHeight="1" thickBot="1" x14ac:dyDescent="0.25">
      <c r="A347" s="8"/>
      <c r="B347" s="954"/>
      <c r="C347" s="94" t="s">
        <v>635</v>
      </c>
      <c r="D347" s="95" t="s">
        <v>80</v>
      </c>
      <c r="E347" s="355" t="s">
        <v>80</v>
      </c>
      <c r="F347" s="355" t="s">
        <v>101</v>
      </c>
      <c r="G347" s="980"/>
      <c r="H347" s="355" t="s">
        <v>83</v>
      </c>
      <c r="I347" s="34">
        <v>6415</v>
      </c>
      <c r="J347" s="990"/>
      <c r="K347" s="105" t="s">
        <v>31</v>
      </c>
      <c r="L347" s="105" t="s">
        <v>45</v>
      </c>
      <c r="M347" s="95"/>
      <c r="N347" s="117"/>
      <c r="O347" s="131" t="s">
        <v>59</v>
      </c>
      <c r="P347" s="117"/>
      <c r="Q347" s="118"/>
      <c r="R347" s="118"/>
      <c r="S347" s="118" t="s">
        <v>590</v>
      </c>
      <c r="T347" s="519"/>
      <c r="U347" s="519"/>
      <c r="V347" s="117"/>
      <c r="W347" s="940"/>
      <c r="X347" s="117"/>
      <c r="Y347" s="12"/>
      <c r="Z347" s="12"/>
      <c r="AA347" s="505" t="str">
        <f t="shared" si="79"/>
        <v/>
      </c>
      <c r="AB347" s="534">
        <f>IF(COUNTIF($C$1:C347,C347)=1,1,0)</f>
        <v>0</v>
      </c>
      <c r="AC347" s="535" t="str">
        <f t="shared" si="80"/>
        <v/>
      </c>
      <c r="AD347" s="146" t="s">
        <v>595</v>
      </c>
      <c r="AE347" s="280">
        <v>2016</v>
      </c>
      <c r="AG347" s="4"/>
    </row>
    <row r="348" spans="1:33" ht="12.95" customHeight="1" thickBot="1" x14ac:dyDescent="0.25">
      <c r="A348" s="8"/>
      <c r="B348" s="954"/>
      <c r="C348" s="94" t="s">
        <v>635</v>
      </c>
      <c r="D348" s="95" t="s">
        <v>1</v>
      </c>
      <c r="E348" s="355" t="str">
        <f t="shared" ref="E348:E354" si="83">D348</f>
        <v>HUI3</v>
      </c>
      <c r="F348" s="355" t="s">
        <v>101</v>
      </c>
      <c r="G348" s="980"/>
      <c r="H348" s="355" t="s">
        <v>83</v>
      </c>
      <c r="I348" s="34">
        <v>6415</v>
      </c>
      <c r="J348" s="990"/>
      <c r="K348" s="105" t="s">
        <v>31</v>
      </c>
      <c r="L348" s="105" t="s">
        <v>45</v>
      </c>
      <c r="M348" s="95"/>
      <c r="N348" s="117"/>
      <c r="O348" s="131" t="s">
        <v>59</v>
      </c>
      <c r="P348" s="117"/>
      <c r="Q348" s="118"/>
      <c r="R348" s="118"/>
      <c r="S348" s="118" t="s">
        <v>590</v>
      </c>
      <c r="T348" s="519"/>
      <c r="U348" s="519"/>
      <c r="V348" s="117"/>
      <c r="W348" s="940"/>
      <c r="X348" s="117"/>
      <c r="Y348" s="12"/>
      <c r="Z348" s="12"/>
      <c r="AA348" s="505" t="str">
        <f t="shared" si="79"/>
        <v/>
      </c>
      <c r="AB348" s="534">
        <f>IF(COUNTIF($C$1:C348,C348)=1,1,0)</f>
        <v>0</v>
      </c>
      <c r="AC348" s="535" t="str">
        <f t="shared" si="80"/>
        <v/>
      </c>
      <c r="AD348" s="146" t="s">
        <v>595</v>
      </c>
      <c r="AE348" s="280">
        <v>2016</v>
      </c>
      <c r="AG348" s="4"/>
    </row>
    <row r="349" spans="1:33" ht="12.95" customHeight="1" thickBot="1" x14ac:dyDescent="0.25">
      <c r="A349" s="8"/>
      <c r="B349" s="954"/>
      <c r="C349" s="94" t="s">
        <v>635</v>
      </c>
      <c r="D349" s="95" t="s">
        <v>20</v>
      </c>
      <c r="E349" s="355" t="str">
        <f t="shared" si="83"/>
        <v>SF-6D</v>
      </c>
      <c r="F349" s="355" t="s">
        <v>101</v>
      </c>
      <c r="G349" s="980"/>
      <c r="H349" s="355" t="s">
        <v>83</v>
      </c>
      <c r="I349" s="34">
        <v>6415</v>
      </c>
      <c r="J349" s="990"/>
      <c r="K349" s="105" t="s">
        <v>31</v>
      </c>
      <c r="L349" s="105" t="s">
        <v>45</v>
      </c>
      <c r="M349" s="95"/>
      <c r="N349" s="117"/>
      <c r="O349" s="131" t="s">
        <v>59</v>
      </c>
      <c r="P349" s="117"/>
      <c r="Q349" s="118"/>
      <c r="R349" s="118"/>
      <c r="S349" s="118" t="s">
        <v>590</v>
      </c>
      <c r="T349" s="519"/>
      <c r="U349" s="519"/>
      <c r="V349" s="117"/>
      <c r="W349" s="940"/>
      <c r="X349" s="117"/>
      <c r="Y349" s="12"/>
      <c r="Z349" s="12"/>
      <c r="AA349" s="505" t="str">
        <f t="shared" si="79"/>
        <v/>
      </c>
      <c r="AB349" s="534">
        <f>IF(COUNTIF($C$1:C349,C349)=1,1,0)</f>
        <v>0</v>
      </c>
      <c r="AC349" s="535" t="str">
        <f t="shared" si="80"/>
        <v/>
      </c>
      <c r="AD349" s="146" t="s">
        <v>595</v>
      </c>
      <c r="AE349" s="280">
        <v>2016</v>
      </c>
      <c r="AG349" s="4"/>
    </row>
    <row r="350" spans="1:33" ht="12.95" customHeight="1" thickBot="1" x14ac:dyDescent="0.25">
      <c r="A350" s="8"/>
      <c r="B350" s="954"/>
      <c r="C350" s="94" t="s">
        <v>635</v>
      </c>
      <c r="D350" s="95" t="s">
        <v>390</v>
      </c>
      <c r="E350" s="355" t="str">
        <f t="shared" si="83"/>
        <v>QWB</v>
      </c>
      <c r="F350" s="355" t="s">
        <v>101</v>
      </c>
      <c r="G350" s="980"/>
      <c r="H350" s="355" t="s">
        <v>83</v>
      </c>
      <c r="I350" s="63">
        <v>4461</v>
      </c>
      <c r="J350" s="990"/>
      <c r="K350" s="105" t="s">
        <v>31</v>
      </c>
      <c r="L350" s="105" t="s">
        <v>45</v>
      </c>
      <c r="M350" s="95"/>
      <c r="N350" s="117"/>
      <c r="O350" s="131" t="s">
        <v>59</v>
      </c>
      <c r="P350" s="117"/>
      <c r="Q350" s="118"/>
      <c r="R350" s="118"/>
      <c r="S350" s="118" t="s">
        <v>590</v>
      </c>
      <c r="T350" s="519"/>
      <c r="U350" s="519"/>
      <c r="V350" s="117"/>
      <c r="W350" s="940"/>
      <c r="X350" s="117"/>
      <c r="Y350" s="12"/>
      <c r="Z350" s="12"/>
      <c r="AA350" s="505" t="str">
        <f t="shared" si="79"/>
        <v/>
      </c>
      <c r="AB350" s="534">
        <f>IF(COUNTIF($C$1:C350,C350)=1,1,0)</f>
        <v>0</v>
      </c>
      <c r="AC350" s="535" t="str">
        <f t="shared" si="80"/>
        <v/>
      </c>
      <c r="AD350" s="146" t="s">
        <v>595</v>
      </c>
      <c r="AE350" s="280">
        <v>2016</v>
      </c>
      <c r="AG350" s="4"/>
    </row>
    <row r="351" spans="1:33" ht="12.95" customHeight="1" thickBot="1" x14ac:dyDescent="0.25">
      <c r="A351" s="8"/>
      <c r="B351" s="954"/>
      <c r="C351" s="94" t="s">
        <v>635</v>
      </c>
      <c r="D351" s="95" t="s">
        <v>391</v>
      </c>
      <c r="E351" s="355" t="str">
        <f t="shared" si="83"/>
        <v>AQoL-4D</v>
      </c>
      <c r="F351" s="355" t="s">
        <v>101</v>
      </c>
      <c r="G351" s="980"/>
      <c r="H351" s="355" t="s">
        <v>83</v>
      </c>
      <c r="I351" s="34" t="s">
        <v>394</v>
      </c>
      <c r="J351" s="990"/>
      <c r="K351" s="105" t="s">
        <v>31</v>
      </c>
      <c r="L351" s="105" t="s">
        <v>45</v>
      </c>
      <c r="M351" s="95"/>
      <c r="N351" s="117"/>
      <c r="O351" s="131" t="s">
        <v>59</v>
      </c>
      <c r="P351" s="117"/>
      <c r="Q351" s="118"/>
      <c r="R351" s="118"/>
      <c r="S351" s="118" t="s">
        <v>590</v>
      </c>
      <c r="T351" s="519"/>
      <c r="U351" s="519"/>
      <c r="V351" s="117"/>
      <c r="W351" s="940"/>
      <c r="X351" s="117"/>
      <c r="Y351" s="12"/>
      <c r="Z351" s="12"/>
      <c r="AA351" s="505" t="str">
        <f t="shared" si="79"/>
        <v/>
      </c>
      <c r="AB351" s="534">
        <f>IF(COUNTIF($C$1:C351,C351)=1,1,0)</f>
        <v>0</v>
      </c>
      <c r="AC351" s="535" t="str">
        <f t="shared" si="80"/>
        <v/>
      </c>
      <c r="AD351" s="146" t="s">
        <v>595</v>
      </c>
      <c r="AE351" s="280">
        <v>2016</v>
      </c>
      <c r="AG351" s="4"/>
    </row>
    <row r="352" spans="1:33" ht="12.95" customHeight="1" thickBot="1" x14ac:dyDescent="0.25">
      <c r="A352" s="8"/>
      <c r="B352" s="954"/>
      <c r="C352" s="94" t="s">
        <v>635</v>
      </c>
      <c r="D352" s="95" t="s">
        <v>392</v>
      </c>
      <c r="E352" s="355" t="str">
        <f t="shared" si="83"/>
        <v>AQoL-8D</v>
      </c>
      <c r="F352" s="355" t="s">
        <v>101</v>
      </c>
      <c r="G352" s="980"/>
      <c r="H352" s="355" t="s">
        <v>83</v>
      </c>
      <c r="I352" s="34">
        <v>6415</v>
      </c>
      <c r="J352" s="990"/>
      <c r="K352" s="105" t="s">
        <v>31</v>
      </c>
      <c r="L352" s="105" t="s">
        <v>45</v>
      </c>
      <c r="M352" s="95"/>
      <c r="N352" s="117"/>
      <c r="O352" s="131" t="s">
        <v>59</v>
      </c>
      <c r="P352" s="117"/>
      <c r="Q352" s="118"/>
      <c r="R352" s="118"/>
      <c r="S352" s="118" t="s">
        <v>590</v>
      </c>
      <c r="T352" s="519"/>
      <c r="U352" s="519"/>
      <c r="V352" s="117"/>
      <c r="W352" s="940"/>
      <c r="X352" s="117"/>
      <c r="Y352" s="12"/>
      <c r="Z352" s="12"/>
      <c r="AA352" s="505" t="str">
        <f t="shared" ref="AA352:AA381" si="84">IF(AB352=0,"",IF(AE352="",MID(C352,FIND(", ",C352)+2,4),AE352))</f>
        <v/>
      </c>
      <c r="AB352" s="534">
        <f>IF(COUNTIF($C$1:C352,C352)=1,1,0)</f>
        <v>0</v>
      </c>
      <c r="AC352" s="535" t="str">
        <f t="shared" ref="AC352:AC381" si="85">IF(AND(F352="EQ-5D",AB352=1),COUNTA(K352:S352),"")</f>
        <v/>
      </c>
      <c r="AD352" s="146" t="s">
        <v>595</v>
      </c>
      <c r="AE352" s="280">
        <v>2016</v>
      </c>
      <c r="AG352" s="4"/>
    </row>
    <row r="353" spans="1:33" ht="12.95" customHeight="1" thickBot="1" x14ac:dyDescent="0.25">
      <c r="A353" s="8"/>
      <c r="B353" s="954"/>
      <c r="C353" s="94" t="s">
        <v>635</v>
      </c>
      <c r="D353" s="95" t="s">
        <v>395</v>
      </c>
      <c r="E353" s="355" t="str">
        <f t="shared" si="83"/>
        <v>Personal Wellbeing Index (PWI)</v>
      </c>
      <c r="F353" s="355" t="s">
        <v>101</v>
      </c>
      <c r="G353" s="980"/>
      <c r="H353" s="355" t="s">
        <v>83</v>
      </c>
      <c r="I353" s="34" t="s">
        <v>394</v>
      </c>
      <c r="J353" s="990"/>
      <c r="K353" s="105" t="s">
        <v>31</v>
      </c>
      <c r="L353" s="105" t="s">
        <v>45</v>
      </c>
      <c r="M353" s="95"/>
      <c r="N353" s="117"/>
      <c r="O353" s="131" t="s">
        <v>59</v>
      </c>
      <c r="P353" s="117"/>
      <c r="Q353" s="118"/>
      <c r="R353" s="118"/>
      <c r="S353" s="118" t="s">
        <v>590</v>
      </c>
      <c r="T353" s="519"/>
      <c r="U353" s="519"/>
      <c r="V353" s="117"/>
      <c r="W353" s="940"/>
      <c r="X353" s="117"/>
      <c r="Y353" s="12"/>
      <c r="Z353" s="12"/>
      <c r="AA353" s="505" t="str">
        <f t="shared" si="84"/>
        <v/>
      </c>
      <c r="AB353" s="534">
        <f>IF(COUNTIF($C$1:C353,C353)=1,1,0)</f>
        <v>0</v>
      </c>
      <c r="AC353" s="535" t="str">
        <f t="shared" si="85"/>
        <v/>
      </c>
      <c r="AD353" s="146" t="s">
        <v>595</v>
      </c>
      <c r="AE353" s="280">
        <v>2016</v>
      </c>
      <c r="AG353" s="4"/>
    </row>
    <row r="354" spans="1:33" ht="12.95" customHeight="1" thickBot="1" x14ac:dyDescent="0.25">
      <c r="A354" s="8"/>
      <c r="B354" s="954"/>
      <c r="C354" s="94" t="s">
        <v>635</v>
      </c>
      <c r="D354" s="95" t="s">
        <v>396</v>
      </c>
      <c r="E354" s="355" t="str">
        <f t="shared" si="83"/>
        <v>Satisfaction with Life Survey (SWLS)</v>
      </c>
      <c r="F354" s="355" t="s">
        <v>101</v>
      </c>
      <c r="G354" s="980"/>
      <c r="H354" s="355" t="s">
        <v>83</v>
      </c>
      <c r="I354" s="34" t="s">
        <v>394</v>
      </c>
      <c r="J354" s="990"/>
      <c r="K354" s="105" t="s">
        <v>31</v>
      </c>
      <c r="L354" s="105" t="s">
        <v>45</v>
      </c>
      <c r="M354" s="95"/>
      <c r="N354" s="117"/>
      <c r="O354" s="131" t="s">
        <v>59</v>
      </c>
      <c r="P354" s="117"/>
      <c r="Q354" s="118"/>
      <c r="R354" s="118"/>
      <c r="S354" s="118" t="s">
        <v>590</v>
      </c>
      <c r="T354" s="519"/>
      <c r="U354" s="519"/>
      <c r="V354" s="117"/>
      <c r="W354" s="940"/>
      <c r="X354" s="117"/>
      <c r="Y354" s="12"/>
      <c r="Z354" s="12"/>
      <c r="AA354" s="505" t="str">
        <f t="shared" si="84"/>
        <v/>
      </c>
      <c r="AB354" s="534">
        <f>IF(COUNTIF($C$1:C354,C354)=1,1,0)</f>
        <v>0</v>
      </c>
      <c r="AC354" s="535" t="str">
        <f t="shared" si="85"/>
        <v/>
      </c>
      <c r="AD354" s="146" t="s">
        <v>595</v>
      </c>
      <c r="AE354" s="280">
        <v>2016</v>
      </c>
      <c r="AG354" s="4"/>
    </row>
    <row r="355" spans="1:33" ht="12.95" customHeight="1" thickBot="1" x14ac:dyDescent="0.25">
      <c r="A355" s="8"/>
      <c r="B355" s="954"/>
      <c r="C355" s="94" t="s">
        <v>635</v>
      </c>
      <c r="D355" s="95" t="s">
        <v>80</v>
      </c>
      <c r="E355" s="355" t="s">
        <v>80</v>
      </c>
      <c r="F355" s="355" t="s">
        <v>390</v>
      </c>
      <c r="G355" s="980"/>
      <c r="H355" s="355" t="s">
        <v>83</v>
      </c>
      <c r="I355" s="63">
        <v>4461</v>
      </c>
      <c r="J355" s="990"/>
      <c r="K355" s="105" t="s">
        <v>31</v>
      </c>
      <c r="L355" s="105" t="s">
        <v>45</v>
      </c>
      <c r="M355" s="95"/>
      <c r="N355" s="117"/>
      <c r="O355" s="131" t="s">
        <v>59</v>
      </c>
      <c r="P355" s="117"/>
      <c r="Q355" s="118"/>
      <c r="R355" s="118"/>
      <c r="S355" s="118" t="s">
        <v>590</v>
      </c>
      <c r="T355" s="519"/>
      <c r="U355" s="519"/>
      <c r="V355" s="117"/>
      <c r="W355" s="940"/>
      <c r="X355" s="117"/>
      <c r="Y355" s="12"/>
      <c r="Z355" s="12"/>
      <c r="AA355" s="505" t="str">
        <f t="shared" si="84"/>
        <v/>
      </c>
      <c r="AB355" s="534">
        <f>IF(COUNTIF($C$1:C355,C355)=1,1,0)</f>
        <v>0</v>
      </c>
      <c r="AC355" s="535" t="str">
        <f t="shared" si="85"/>
        <v/>
      </c>
      <c r="AD355" s="146" t="s">
        <v>595</v>
      </c>
      <c r="AE355" s="280">
        <v>2016</v>
      </c>
      <c r="AG355" s="4"/>
    </row>
    <row r="356" spans="1:33" ht="12.95" customHeight="1" thickBot="1" x14ac:dyDescent="0.25">
      <c r="A356" s="8"/>
      <c r="B356" s="954"/>
      <c r="C356" s="94" t="s">
        <v>635</v>
      </c>
      <c r="D356" s="95" t="s">
        <v>1</v>
      </c>
      <c r="E356" s="355" t="str">
        <f t="shared" ref="E356:E362" si="86">D356</f>
        <v>HUI3</v>
      </c>
      <c r="F356" s="355" t="s">
        <v>390</v>
      </c>
      <c r="G356" s="980"/>
      <c r="H356" s="355" t="s">
        <v>83</v>
      </c>
      <c r="I356" s="63">
        <v>4461</v>
      </c>
      <c r="J356" s="990"/>
      <c r="K356" s="105" t="s">
        <v>31</v>
      </c>
      <c r="L356" s="105" t="s">
        <v>45</v>
      </c>
      <c r="M356" s="95"/>
      <c r="N356" s="117"/>
      <c r="O356" s="131" t="s">
        <v>59</v>
      </c>
      <c r="P356" s="117"/>
      <c r="Q356" s="118"/>
      <c r="R356" s="118"/>
      <c r="S356" s="118" t="s">
        <v>590</v>
      </c>
      <c r="T356" s="519"/>
      <c r="U356" s="519"/>
      <c r="V356" s="117"/>
      <c r="W356" s="940"/>
      <c r="X356" s="117"/>
      <c r="Y356" s="12"/>
      <c r="Z356" s="12"/>
      <c r="AA356" s="505" t="str">
        <f t="shared" si="84"/>
        <v/>
      </c>
      <c r="AB356" s="534">
        <f>IF(COUNTIF($C$1:C356,C356)=1,1,0)</f>
        <v>0</v>
      </c>
      <c r="AC356" s="535" t="str">
        <f t="shared" si="85"/>
        <v/>
      </c>
      <c r="AD356" s="146" t="s">
        <v>595</v>
      </c>
      <c r="AE356" s="280">
        <v>2016</v>
      </c>
      <c r="AG356" s="4"/>
    </row>
    <row r="357" spans="1:33" ht="12.95" customHeight="1" thickBot="1" x14ac:dyDescent="0.25">
      <c r="A357" s="8"/>
      <c r="B357" s="954"/>
      <c r="C357" s="94" t="s">
        <v>635</v>
      </c>
      <c r="D357" s="95" t="s">
        <v>20</v>
      </c>
      <c r="E357" s="355" t="str">
        <f t="shared" si="86"/>
        <v>SF-6D</v>
      </c>
      <c r="F357" s="355" t="s">
        <v>390</v>
      </c>
      <c r="G357" s="980"/>
      <c r="H357" s="355" t="s">
        <v>83</v>
      </c>
      <c r="I357" s="63">
        <v>4461</v>
      </c>
      <c r="J357" s="990"/>
      <c r="K357" s="105" t="s">
        <v>31</v>
      </c>
      <c r="L357" s="105" t="s">
        <v>45</v>
      </c>
      <c r="M357" s="95"/>
      <c r="N357" s="117"/>
      <c r="O357" s="131" t="s">
        <v>59</v>
      </c>
      <c r="P357" s="117"/>
      <c r="Q357" s="118"/>
      <c r="R357" s="118"/>
      <c r="S357" s="118" t="s">
        <v>590</v>
      </c>
      <c r="T357" s="519"/>
      <c r="U357" s="519"/>
      <c r="V357" s="117"/>
      <c r="W357" s="940"/>
      <c r="X357" s="117"/>
      <c r="Y357" s="12"/>
      <c r="Z357" s="12"/>
      <c r="AA357" s="505" t="str">
        <f t="shared" si="84"/>
        <v/>
      </c>
      <c r="AB357" s="534">
        <f>IF(COUNTIF($C$1:C357,C357)=1,1,0)</f>
        <v>0</v>
      </c>
      <c r="AC357" s="535" t="str">
        <f t="shared" si="85"/>
        <v/>
      </c>
      <c r="AD357" s="146" t="s">
        <v>595</v>
      </c>
      <c r="AE357" s="280">
        <v>2016</v>
      </c>
      <c r="AG357" s="4"/>
    </row>
    <row r="358" spans="1:33" ht="12.95" customHeight="1" thickBot="1" x14ac:dyDescent="0.25">
      <c r="A358" s="8"/>
      <c r="B358" s="954"/>
      <c r="C358" s="94" t="s">
        <v>635</v>
      </c>
      <c r="D358" s="95" t="s">
        <v>101</v>
      </c>
      <c r="E358" s="355" t="str">
        <f t="shared" si="86"/>
        <v>15D</v>
      </c>
      <c r="F358" s="355" t="s">
        <v>390</v>
      </c>
      <c r="G358" s="980"/>
      <c r="H358" s="355" t="s">
        <v>83</v>
      </c>
      <c r="I358" s="63">
        <v>4461</v>
      </c>
      <c r="J358" s="990"/>
      <c r="K358" s="105" t="s">
        <v>31</v>
      </c>
      <c r="L358" s="105" t="s">
        <v>45</v>
      </c>
      <c r="M358" s="95"/>
      <c r="N358" s="117"/>
      <c r="O358" s="131" t="s">
        <v>59</v>
      </c>
      <c r="P358" s="117"/>
      <c r="Q358" s="118"/>
      <c r="R358" s="118"/>
      <c r="S358" s="118" t="s">
        <v>590</v>
      </c>
      <c r="T358" s="519"/>
      <c r="U358" s="519"/>
      <c r="V358" s="117"/>
      <c r="W358" s="940"/>
      <c r="X358" s="117"/>
      <c r="Y358" s="12"/>
      <c r="Z358" s="12"/>
      <c r="AA358" s="505" t="str">
        <f t="shared" si="84"/>
        <v/>
      </c>
      <c r="AB358" s="534">
        <f>IF(COUNTIF($C$1:C358,C358)=1,1,0)</f>
        <v>0</v>
      </c>
      <c r="AC358" s="535" t="str">
        <f t="shared" si="85"/>
        <v/>
      </c>
      <c r="AD358" s="146" t="s">
        <v>595</v>
      </c>
      <c r="AE358" s="280">
        <v>2016</v>
      </c>
      <c r="AG358" s="4"/>
    </row>
    <row r="359" spans="1:33" ht="12.95" customHeight="1" thickBot="1" x14ac:dyDescent="0.25">
      <c r="A359" s="8"/>
      <c r="B359" s="954"/>
      <c r="C359" s="94" t="s">
        <v>635</v>
      </c>
      <c r="D359" s="95" t="s">
        <v>391</v>
      </c>
      <c r="E359" s="355" t="str">
        <f t="shared" si="86"/>
        <v>AQoL-4D</v>
      </c>
      <c r="F359" s="355" t="s">
        <v>390</v>
      </c>
      <c r="G359" s="980"/>
      <c r="H359" s="355" t="s">
        <v>83</v>
      </c>
      <c r="I359" s="34" t="s">
        <v>394</v>
      </c>
      <c r="J359" s="990"/>
      <c r="K359" s="105" t="s">
        <v>31</v>
      </c>
      <c r="L359" s="105" t="s">
        <v>45</v>
      </c>
      <c r="M359" s="95"/>
      <c r="N359" s="117"/>
      <c r="O359" s="131" t="s">
        <v>59</v>
      </c>
      <c r="P359" s="117"/>
      <c r="Q359" s="118"/>
      <c r="R359" s="118"/>
      <c r="S359" s="118" t="s">
        <v>590</v>
      </c>
      <c r="T359" s="519"/>
      <c r="U359" s="519"/>
      <c r="V359" s="117"/>
      <c r="W359" s="940"/>
      <c r="X359" s="117"/>
      <c r="Y359" s="12"/>
      <c r="Z359" s="12"/>
      <c r="AA359" s="505" t="str">
        <f t="shared" si="84"/>
        <v/>
      </c>
      <c r="AB359" s="534">
        <f>IF(COUNTIF($C$1:C359,C359)=1,1,0)</f>
        <v>0</v>
      </c>
      <c r="AC359" s="535" t="str">
        <f t="shared" si="85"/>
        <v/>
      </c>
      <c r="AD359" s="146" t="s">
        <v>595</v>
      </c>
      <c r="AE359" s="280">
        <v>2016</v>
      </c>
      <c r="AG359" s="4"/>
    </row>
    <row r="360" spans="1:33" ht="12.95" customHeight="1" thickBot="1" x14ac:dyDescent="0.25">
      <c r="A360" s="8"/>
      <c r="B360" s="954"/>
      <c r="C360" s="94" t="s">
        <v>635</v>
      </c>
      <c r="D360" s="95" t="s">
        <v>392</v>
      </c>
      <c r="E360" s="355" t="str">
        <f t="shared" si="86"/>
        <v>AQoL-8D</v>
      </c>
      <c r="F360" s="355" t="s">
        <v>390</v>
      </c>
      <c r="G360" s="980"/>
      <c r="H360" s="355" t="s">
        <v>83</v>
      </c>
      <c r="I360" s="63">
        <v>4461</v>
      </c>
      <c r="J360" s="990"/>
      <c r="K360" s="105" t="s">
        <v>31</v>
      </c>
      <c r="L360" s="105" t="s">
        <v>45</v>
      </c>
      <c r="M360" s="95"/>
      <c r="N360" s="117"/>
      <c r="O360" s="131" t="s">
        <v>59</v>
      </c>
      <c r="P360" s="117"/>
      <c r="Q360" s="118"/>
      <c r="R360" s="118"/>
      <c r="S360" s="118" t="s">
        <v>590</v>
      </c>
      <c r="T360" s="519"/>
      <c r="U360" s="519"/>
      <c r="V360" s="117"/>
      <c r="W360" s="940"/>
      <c r="X360" s="117"/>
      <c r="Y360" s="12"/>
      <c r="Z360" s="12"/>
      <c r="AA360" s="505" t="str">
        <f t="shared" si="84"/>
        <v/>
      </c>
      <c r="AB360" s="534">
        <f>IF(COUNTIF($C$1:C360,C360)=1,1,0)</f>
        <v>0</v>
      </c>
      <c r="AC360" s="535" t="str">
        <f t="shared" si="85"/>
        <v/>
      </c>
      <c r="AD360" s="146" t="s">
        <v>595</v>
      </c>
      <c r="AE360" s="280">
        <v>2016</v>
      </c>
      <c r="AG360" s="4"/>
    </row>
    <row r="361" spans="1:33" ht="12.95" customHeight="1" thickBot="1" x14ac:dyDescent="0.25">
      <c r="A361" s="8"/>
      <c r="B361" s="954"/>
      <c r="C361" s="94" t="s">
        <v>635</v>
      </c>
      <c r="D361" s="95" t="s">
        <v>395</v>
      </c>
      <c r="E361" s="355" t="str">
        <f t="shared" si="86"/>
        <v>Personal Wellbeing Index (PWI)</v>
      </c>
      <c r="F361" s="355" t="s">
        <v>390</v>
      </c>
      <c r="G361" s="980"/>
      <c r="H361" s="355" t="s">
        <v>83</v>
      </c>
      <c r="I361" s="34" t="s">
        <v>394</v>
      </c>
      <c r="J361" s="990"/>
      <c r="K361" s="105" t="s">
        <v>31</v>
      </c>
      <c r="L361" s="105" t="s">
        <v>45</v>
      </c>
      <c r="M361" s="95"/>
      <c r="N361" s="117"/>
      <c r="O361" s="131" t="s">
        <v>59</v>
      </c>
      <c r="P361" s="117"/>
      <c r="Q361" s="118"/>
      <c r="R361" s="118"/>
      <c r="S361" s="118" t="s">
        <v>590</v>
      </c>
      <c r="T361" s="519"/>
      <c r="U361" s="519"/>
      <c r="V361" s="117"/>
      <c r="W361" s="940"/>
      <c r="X361" s="117"/>
      <c r="Y361" s="12"/>
      <c r="Z361" s="12"/>
      <c r="AA361" s="505" t="str">
        <f t="shared" si="84"/>
        <v/>
      </c>
      <c r="AB361" s="534">
        <f>IF(COUNTIF($C$1:C361,C361)=1,1,0)</f>
        <v>0</v>
      </c>
      <c r="AC361" s="535" t="str">
        <f t="shared" si="85"/>
        <v/>
      </c>
      <c r="AD361" s="146" t="s">
        <v>595</v>
      </c>
      <c r="AE361" s="280">
        <v>2016</v>
      </c>
      <c r="AG361" s="4"/>
    </row>
    <row r="362" spans="1:33" ht="12.95" customHeight="1" thickBot="1" x14ac:dyDescent="0.25">
      <c r="A362" s="8"/>
      <c r="B362" s="954"/>
      <c r="C362" s="94" t="s">
        <v>635</v>
      </c>
      <c r="D362" s="95" t="s">
        <v>396</v>
      </c>
      <c r="E362" s="355" t="str">
        <f t="shared" si="86"/>
        <v>Satisfaction with Life Survey (SWLS)</v>
      </c>
      <c r="F362" s="355" t="s">
        <v>390</v>
      </c>
      <c r="G362" s="980"/>
      <c r="H362" s="355" t="s">
        <v>83</v>
      </c>
      <c r="I362" s="34" t="s">
        <v>394</v>
      </c>
      <c r="J362" s="990"/>
      <c r="K362" s="105" t="s">
        <v>31</v>
      </c>
      <c r="L362" s="105" t="s">
        <v>45</v>
      </c>
      <c r="M362" s="95"/>
      <c r="N362" s="117"/>
      <c r="O362" s="131" t="s">
        <v>59</v>
      </c>
      <c r="P362" s="117"/>
      <c r="Q362" s="118"/>
      <c r="R362" s="118"/>
      <c r="S362" s="118" t="s">
        <v>590</v>
      </c>
      <c r="T362" s="519"/>
      <c r="U362" s="519"/>
      <c r="V362" s="117"/>
      <c r="W362" s="940"/>
      <c r="X362" s="117"/>
      <c r="Y362" s="12"/>
      <c r="Z362" s="12"/>
      <c r="AA362" s="505" t="str">
        <f t="shared" si="84"/>
        <v/>
      </c>
      <c r="AB362" s="534">
        <f>IF(COUNTIF($C$1:C362,C362)=1,1,0)</f>
        <v>0</v>
      </c>
      <c r="AC362" s="535" t="str">
        <f t="shared" si="85"/>
        <v/>
      </c>
      <c r="AD362" s="146" t="s">
        <v>595</v>
      </c>
      <c r="AE362" s="280">
        <v>2016</v>
      </c>
      <c r="AG362" s="4"/>
    </row>
    <row r="363" spans="1:33" ht="12.95" customHeight="1" thickBot="1" x14ac:dyDescent="0.25">
      <c r="A363" s="8"/>
      <c r="B363" s="954"/>
      <c r="C363" s="94" t="s">
        <v>635</v>
      </c>
      <c r="D363" s="95" t="s">
        <v>80</v>
      </c>
      <c r="E363" s="355" t="s">
        <v>80</v>
      </c>
      <c r="F363" s="355" t="s">
        <v>391</v>
      </c>
      <c r="G363" s="980"/>
      <c r="H363" s="355" t="s">
        <v>83</v>
      </c>
      <c r="I363" s="34" t="s">
        <v>394</v>
      </c>
      <c r="J363" s="990"/>
      <c r="K363" s="105" t="s">
        <v>31</v>
      </c>
      <c r="L363" s="105" t="s">
        <v>45</v>
      </c>
      <c r="M363" s="95"/>
      <c r="N363" s="117"/>
      <c r="O363" s="131" t="s">
        <v>59</v>
      </c>
      <c r="P363" s="117"/>
      <c r="Q363" s="118"/>
      <c r="R363" s="118"/>
      <c r="S363" s="118" t="s">
        <v>590</v>
      </c>
      <c r="T363" s="519"/>
      <c r="U363" s="519"/>
      <c r="V363" s="117"/>
      <c r="W363" s="940"/>
      <c r="X363" s="117"/>
      <c r="Y363" s="12"/>
      <c r="Z363" s="12"/>
      <c r="AA363" s="505" t="str">
        <f t="shared" si="84"/>
        <v/>
      </c>
      <c r="AB363" s="534">
        <f>IF(COUNTIF($C$1:C363,C363)=1,1,0)</f>
        <v>0</v>
      </c>
      <c r="AC363" s="535" t="str">
        <f t="shared" si="85"/>
        <v/>
      </c>
      <c r="AD363" s="146" t="s">
        <v>595</v>
      </c>
      <c r="AE363" s="280">
        <v>2016</v>
      </c>
      <c r="AG363" s="4"/>
    </row>
    <row r="364" spans="1:33" ht="12.95" customHeight="1" thickBot="1" x14ac:dyDescent="0.25">
      <c r="A364" s="8"/>
      <c r="B364" s="954"/>
      <c r="C364" s="94" t="s">
        <v>635</v>
      </c>
      <c r="D364" s="95" t="s">
        <v>1</v>
      </c>
      <c r="E364" s="355" t="str">
        <f t="shared" ref="E364:E370" si="87">D364</f>
        <v>HUI3</v>
      </c>
      <c r="F364" s="355" t="s">
        <v>391</v>
      </c>
      <c r="G364" s="980"/>
      <c r="H364" s="355" t="s">
        <v>83</v>
      </c>
      <c r="I364" s="34" t="s">
        <v>394</v>
      </c>
      <c r="J364" s="990"/>
      <c r="K364" s="105" t="s">
        <v>31</v>
      </c>
      <c r="L364" s="105" t="s">
        <v>45</v>
      </c>
      <c r="M364" s="95"/>
      <c r="N364" s="117"/>
      <c r="O364" s="131" t="s">
        <v>59</v>
      </c>
      <c r="P364" s="117"/>
      <c r="Q364" s="118"/>
      <c r="R364" s="118"/>
      <c r="S364" s="118" t="s">
        <v>590</v>
      </c>
      <c r="T364" s="519"/>
      <c r="U364" s="519"/>
      <c r="V364" s="117"/>
      <c r="W364" s="940"/>
      <c r="X364" s="117"/>
      <c r="Y364" s="12"/>
      <c r="Z364" s="12"/>
      <c r="AA364" s="505" t="str">
        <f t="shared" si="84"/>
        <v/>
      </c>
      <c r="AB364" s="534">
        <f>IF(COUNTIF($C$1:C364,C364)=1,1,0)</f>
        <v>0</v>
      </c>
      <c r="AC364" s="535" t="str">
        <f t="shared" si="85"/>
        <v/>
      </c>
      <c r="AD364" s="146" t="s">
        <v>595</v>
      </c>
      <c r="AE364" s="280">
        <v>2016</v>
      </c>
      <c r="AG364" s="4"/>
    </row>
    <row r="365" spans="1:33" ht="12.95" customHeight="1" thickBot="1" x14ac:dyDescent="0.25">
      <c r="A365" s="8"/>
      <c r="B365" s="954"/>
      <c r="C365" s="94" t="s">
        <v>635</v>
      </c>
      <c r="D365" s="95" t="s">
        <v>20</v>
      </c>
      <c r="E365" s="355" t="str">
        <f t="shared" si="87"/>
        <v>SF-6D</v>
      </c>
      <c r="F365" s="355" t="s">
        <v>391</v>
      </c>
      <c r="G365" s="980"/>
      <c r="H365" s="355" t="s">
        <v>83</v>
      </c>
      <c r="I365" s="34" t="s">
        <v>394</v>
      </c>
      <c r="J365" s="990"/>
      <c r="K365" s="105" t="s">
        <v>31</v>
      </c>
      <c r="L365" s="105" t="s">
        <v>45</v>
      </c>
      <c r="M365" s="95"/>
      <c r="N365" s="117"/>
      <c r="O365" s="131" t="s">
        <v>59</v>
      </c>
      <c r="P365" s="117"/>
      <c r="Q365" s="118"/>
      <c r="R365" s="118"/>
      <c r="S365" s="118" t="s">
        <v>590</v>
      </c>
      <c r="T365" s="519"/>
      <c r="U365" s="519"/>
      <c r="V365" s="117"/>
      <c r="W365" s="940"/>
      <c r="X365" s="117"/>
      <c r="Y365" s="12"/>
      <c r="Z365" s="12"/>
      <c r="AA365" s="505" t="str">
        <f t="shared" si="84"/>
        <v/>
      </c>
      <c r="AB365" s="534">
        <f>IF(COUNTIF($C$1:C365,C365)=1,1,0)</f>
        <v>0</v>
      </c>
      <c r="AC365" s="535" t="str">
        <f t="shared" si="85"/>
        <v/>
      </c>
      <c r="AD365" s="146" t="s">
        <v>595</v>
      </c>
      <c r="AE365" s="280">
        <v>2016</v>
      </c>
      <c r="AG365" s="4"/>
    </row>
    <row r="366" spans="1:33" ht="12.95" customHeight="1" thickBot="1" x14ac:dyDescent="0.25">
      <c r="A366" s="8"/>
      <c r="B366" s="954"/>
      <c r="C366" s="94" t="s">
        <v>635</v>
      </c>
      <c r="D366" s="95" t="s">
        <v>101</v>
      </c>
      <c r="E366" s="355" t="str">
        <f t="shared" si="87"/>
        <v>15D</v>
      </c>
      <c r="F366" s="355" t="s">
        <v>391</v>
      </c>
      <c r="G366" s="980"/>
      <c r="H366" s="355" t="s">
        <v>83</v>
      </c>
      <c r="I366" s="34" t="s">
        <v>394</v>
      </c>
      <c r="J366" s="990"/>
      <c r="K366" s="105" t="s">
        <v>31</v>
      </c>
      <c r="L366" s="105" t="s">
        <v>45</v>
      </c>
      <c r="M366" s="95"/>
      <c r="N366" s="117"/>
      <c r="O366" s="131" t="s">
        <v>59</v>
      </c>
      <c r="P366" s="117"/>
      <c r="Q366" s="118"/>
      <c r="R366" s="118"/>
      <c r="S366" s="118" t="s">
        <v>590</v>
      </c>
      <c r="T366" s="519"/>
      <c r="U366" s="519"/>
      <c r="V366" s="117"/>
      <c r="W366" s="940"/>
      <c r="X366" s="117"/>
      <c r="Y366" s="12"/>
      <c r="Z366" s="12"/>
      <c r="AA366" s="505" t="str">
        <f t="shared" si="84"/>
        <v/>
      </c>
      <c r="AB366" s="534">
        <f>IF(COUNTIF($C$1:C366,C366)=1,1,0)</f>
        <v>0</v>
      </c>
      <c r="AC366" s="535" t="str">
        <f t="shared" si="85"/>
        <v/>
      </c>
      <c r="AD366" s="146" t="s">
        <v>595</v>
      </c>
      <c r="AE366" s="280">
        <v>2016</v>
      </c>
      <c r="AG366" s="4"/>
    </row>
    <row r="367" spans="1:33" ht="12.95" customHeight="1" thickBot="1" x14ac:dyDescent="0.25">
      <c r="A367" s="8"/>
      <c r="B367" s="954"/>
      <c r="C367" s="94" t="s">
        <v>635</v>
      </c>
      <c r="D367" s="95" t="s">
        <v>390</v>
      </c>
      <c r="E367" s="355" t="str">
        <f t="shared" si="87"/>
        <v>QWB</v>
      </c>
      <c r="F367" s="355" t="s">
        <v>391</v>
      </c>
      <c r="G367" s="980"/>
      <c r="H367" s="355" t="s">
        <v>83</v>
      </c>
      <c r="I367" s="34" t="s">
        <v>394</v>
      </c>
      <c r="J367" s="990"/>
      <c r="K367" s="105" t="s">
        <v>31</v>
      </c>
      <c r="L367" s="105" t="s">
        <v>45</v>
      </c>
      <c r="M367" s="95"/>
      <c r="N367" s="117"/>
      <c r="O367" s="131" t="s">
        <v>59</v>
      </c>
      <c r="P367" s="117"/>
      <c r="Q367" s="118"/>
      <c r="R367" s="118"/>
      <c r="S367" s="118" t="s">
        <v>590</v>
      </c>
      <c r="T367" s="519"/>
      <c r="U367" s="519"/>
      <c r="V367" s="117"/>
      <c r="W367" s="940"/>
      <c r="X367" s="117"/>
      <c r="Y367" s="12"/>
      <c r="Z367" s="12"/>
      <c r="AA367" s="505" t="str">
        <f t="shared" si="84"/>
        <v/>
      </c>
      <c r="AB367" s="534">
        <f>IF(COUNTIF($C$1:C367,C367)=1,1,0)</f>
        <v>0</v>
      </c>
      <c r="AC367" s="535" t="str">
        <f t="shared" si="85"/>
        <v/>
      </c>
      <c r="AD367" s="146" t="s">
        <v>595</v>
      </c>
      <c r="AE367" s="280">
        <v>2016</v>
      </c>
      <c r="AG367" s="4"/>
    </row>
    <row r="368" spans="1:33" ht="12.95" customHeight="1" thickBot="1" x14ac:dyDescent="0.25">
      <c r="A368" s="8"/>
      <c r="B368" s="954"/>
      <c r="C368" s="94" t="s">
        <v>635</v>
      </c>
      <c r="D368" s="95" t="s">
        <v>392</v>
      </c>
      <c r="E368" s="355" t="str">
        <f t="shared" si="87"/>
        <v>AQoL-8D</v>
      </c>
      <c r="F368" s="355" t="s">
        <v>391</v>
      </c>
      <c r="G368" s="980"/>
      <c r="H368" s="355" t="s">
        <v>83</v>
      </c>
      <c r="I368" s="34" t="s">
        <v>394</v>
      </c>
      <c r="J368" s="990"/>
      <c r="K368" s="105" t="s">
        <v>31</v>
      </c>
      <c r="L368" s="105" t="s">
        <v>45</v>
      </c>
      <c r="M368" s="95"/>
      <c r="N368" s="117"/>
      <c r="O368" s="131" t="s">
        <v>59</v>
      </c>
      <c r="P368" s="117"/>
      <c r="Q368" s="118"/>
      <c r="R368" s="118"/>
      <c r="S368" s="118" t="s">
        <v>590</v>
      </c>
      <c r="T368" s="519"/>
      <c r="U368" s="519"/>
      <c r="V368" s="117"/>
      <c r="W368" s="940"/>
      <c r="X368" s="117"/>
      <c r="Y368" s="12"/>
      <c r="Z368" s="12"/>
      <c r="AA368" s="505" t="str">
        <f t="shared" si="84"/>
        <v/>
      </c>
      <c r="AB368" s="534">
        <f>IF(COUNTIF($C$1:C368,C368)=1,1,0)</f>
        <v>0</v>
      </c>
      <c r="AC368" s="535" t="str">
        <f t="shared" si="85"/>
        <v/>
      </c>
      <c r="AD368" s="146" t="s">
        <v>595</v>
      </c>
      <c r="AE368" s="280">
        <v>2016</v>
      </c>
      <c r="AG368" s="4"/>
    </row>
    <row r="369" spans="1:36" ht="12.95" customHeight="1" thickBot="1" x14ac:dyDescent="0.25">
      <c r="A369" s="8"/>
      <c r="B369" s="954"/>
      <c r="C369" s="94" t="s">
        <v>635</v>
      </c>
      <c r="D369" s="95" t="s">
        <v>395</v>
      </c>
      <c r="E369" s="355" t="str">
        <f t="shared" si="87"/>
        <v>Personal Wellbeing Index (PWI)</v>
      </c>
      <c r="F369" s="355" t="s">
        <v>391</v>
      </c>
      <c r="G369" s="980"/>
      <c r="H369" s="355" t="s">
        <v>83</v>
      </c>
      <c r="I369" s="34" t="s">
        <v>394</v>
      </c>
      <c r="J369" s="990"/>
      <c r="K369" s="105" t="s">
        <v>31</v>
      </c>
      <c r="L369" s="105" t="s">
        <v>45</v>
      </c>
      <c r="M369" s="95"/>
      <c r="N369" s="117"/>
      <c r="O369" s="131" t="s">
        <v>59</v>
      </c>
      <c r="P369" s="117"/>
      <c r="Q369" s="118"/>
      <c r="R369" s="118"/>
      <c r="S369" s="118" t="s">
        <v>590</v>
      </c>
      <c r="T369" s="519"/>
      <c r="U369" s="519"/>
      <c r="V369" s="117"/>
      <c r="W369" s="940"/>
      <c r="X369" s="117"/>
      <c r="Y369" s="12"/>
      <c r="Z369" s="12"/>
      <c r="AA369" s="505" t="str">
        <f t="shared" si="84"/>
        <v/>
      </c>
      <c r="AB369" s="534">
        <f>IF(COUNTIF($C$1:C369,C369)=1,1,0)</f>
        <v>0</v>
      </c>
      <c r="AC369" s="535" t="str">
        <f t="shared" si="85"/>
        <v/>
      </c>
      <c r="AD369" s="146" t="s">
        <v>595</v>
      </c>
      <c r="AE369" s="280">
        <v>2016</v>
      </c>
      <c r="AG369" s="4"/>
    </row>
    <row r="370" spans="1:36" ht="12.95" customHeight="1" thickBot="1" x14ac:dyDescent="0.25">
      <c r="A370" s="8"/>
      <c r="B370" s="954"/>
      <c r="C370" s="94" t="s">
        <v>635</v>
      </c>
      <c r="D370" s="95" t="s">
        <v>396</v>
      </c>
      <c r="E370" s="355" t="str">
        <f t="shared" si="87"/>
        <v>Satisfaction with Life Survey (SWLS)</v>
      </c>
      <c r="F370" s="355" t="s">
        <v>391</v>
      </c>
      <c r="G370" s="980"/>
      <c r="H370" s="355" t="s">
        <v>83</v>
      </c>
      <c r="I370" s="34" t="s">
        <v>394</v>
      </c>
      <c r="J370" s="990"/>
      <c r="K370" s="105" t="s">
        <v>31</v>
      </c>
      <c r="L370" s="105" t="s">
        <v>45</v>
      </c>
      <c r="M370" s="95"/>
      <c r="N370" s="117"/>
      <c r="O370" s="131" t="s">
        <v>59</v>
      </c>
      <c r="P370" s="117"/>
      <c r="Q370" s="118"/>
      <c r="R370" s="118"/>
      <c r="S370" s="118" t="s">
        <v>590</v>
      </c>
      <c r="T370" s="519"/>
      <c r="U370" s="519"/>
      <c r="V370" s="117"/>
      <c r="W370" s="940"/>
      <c r="X370" s="117"/>
      <c r="Y370" s="12"/>
      <c r="Z370" s="12"/>
      <c r="AA370" s="505" t="str">
        <f t="shared" si="84"/>
        <v/>
      </c>
      <c r="AB370" s="534">
        <f>IF(COUNTIF($C$1:C370,C370)=1,1,0)</f>
        <v>0</v>
      </c>
      <c r="AC370" s="535" t="str">
        <f t="shared" si="85"/>
        <v/>
      </c>
      <c r="AD370" s="146" t="s">
        <v>595</v>
      </c>
      <c r="AE370" s="280">
        <v>2016</v>
      </c>
      <c r="AG370" s="4"/>
    </row>
    <row r="371" spans="1:36" ht="12.95" customHeight="1" thickBot="1" x14ac:dyDescent="0.25">
      <c r="B371" s="954"/>
      <c r="C371" s="94" t="s">
        <v>635</v>
      </c>
      <c r="D371" s="95" t="s">
        <v>80</v>
      </c>
      <c r="E371" s="355" t="s">
        <v>80</v>
      </c>
      <c r="F371" s="355" t="s">
        <v>392</v>
      </c>
      <c r="G371" s="980"/>
      <c r="H371" s="355" t="s">
        <v>83</v>
      </c>
      <c r="I371" s="63">
        <v>6415</v>
      </c>
      <c r="J371" s="990"/>
      <c r="K371" s="105" t="s">
        <v>31</v>
      </c>
      <c r="L371" s="105" t="s">
        <v>45</v>
      </c>
      <c r="M371" s="95"/>
      <c r="N371" s="117"/>
      <c r="O371" s="131" t="s">
        <v>59</v>
      </c>
      <c r="P371" s="117"/>
      <c r="Q371" s="118"/>
      <c r="R371" s="118"/>
      <c r="S371" s="118" t="s">
        <v>590</v>
      </c>
      <c r="T371" s="519"/>
      <c r="U371" s="519"/>
      <c r="V371" s="117"/>
      <c r="W371" s="940"/>
      <c r="X371" s="117"/>
      <c r="Y371" s="12"/>
      <c r="Z371" s="12"/>
      <c r="AA371" s="505" t="str">
        <f t="shared" si="84"/>
        <v/>
      </c>
      <c r="AB371" s="534">
        <f>IF(COUNTIF($C$1:C371,C371)=1,1,0)</f>
        <v>0</v>
      </c>
      <c r="AC371" s="535" t="str">
        <f t="shared" si="85"/>
        <v/>
      </c>
      <c r="AD371" s="146" t="s">
        <v>595</v>
      </c>
      <c r="AE371" s="280">
        <v>2016</v>
      </c>
      <c r="AG371" s="4"/>
    </row>
    <row r="372" spans="1:36" ht="12.95" customHeight="1" thickBot="1" x14ac:dyDescent="0.25">
      <c r="B372" s="954"/>
      <c r="C372" s="94" t="s">
        <v>635</v>
      </c>
      <c r="D372" s="95" t="s">
        <v>1</v>
      </c>
      <c r="E372" s="355" t="str">
        <f t="shared" ref="E372:E403" si="88">D372</f>
        <v>HUI3</v>
      </c>
      <c r="F372" s="355" t="s">
        <v>392</v>
      </c>
      <c r="G372" s="980"/>
      <c r="H372" s="355" t="s">
        <v>83</v>
      </c>
      <c r="I372" s="63">
        <v>6415</v>
      </c>
      <c r="J372" s="990"/>
      <c r="K372" s="105" t="s">
        <v>31</v>
      </c>
      <c r="L372" s="105" t="s">
        <v>45</v>
      </c>
      <c r="M372" s="95"/>
      <c r="N372" s="117"/>
      <c r="O372" s="131" t="s">
        <v>59</v>
      </c>
      <c r="P372" s="117"/>
      <c r="Q372" s="118"/>
      <c r="R372" s="118"/>
      <c r="S372" s="118" t="s">
        <v>590</v>
      </c>
      <c r="T372" s="519"/>
      <c r="U372" s="519"/>
      <c r="V372" s="117"/>
      <c r="W372" s="940"/>
      <c r="X372" s="117"/>
      <c r="Y372" s="12"/>
      <c r="Z372" s="12"/>
      <c r="AA372" s="505" t="str">
        <f t="shared" si="84"/>
        <v/>
      </c>
      <c r="AB372" s="534">
        <f>IF(COUNTIF($C$1:C372,C372)=1,1,0)</f>
        <v>0</v>
      </c>
      <c r="AC372" s="535" t="str">
        <f t="shared" si="85"/>
        <v/>
      </c>
      <c r="AD372" s="146" t="s">
        <v>595</v>
      </c>
      <c r="AE372" s="280">
        <v>2016</v>
      </c>
      <c r="AG372" s="4"/>
    </row>
    <row r="373" spans="1:36" ht="12.95" customHeight="1" thickBot="1" x14ac:dyDescent="0.25">
      <c r="B373" s="954"/>
      <c r="C373" s="94" t="s">
        <v>635</v>
      </c>
      <c r="D373" s="95" t="s">
        <v>20</v>
      </c>
      <c r="E373" s="355" t="str">
        <f t="shared" si="88"/>
        <v>SF-6D</v>
      </c>
      <c r="F373" s="355" t="s">
        <v>392</v>
      </c>
      <c r="G373" s="980"/>
      <c r="H373" s="355" t="s">
        <v>83</v>
      </c>
      <c r="I373" s="63">
        <v>6415</v>
      </c>
      <c r="J373" s="990"/>
      <c r="K373" s="105" t="s">
        <v>31</v>
      </c>
      <c r="L373" s="105" t="s">
        <v>45</v>
      </c>
      <c r="M373" s="95"/>
      <c r="N373" s="117"/>
      <c r="O373" s="131" t="s">
        <v>59</v>
      </c>
      <c r="P373" s="117"/>
      <c r="Q373" s="118"/>
      <c r="R373" s="118"/>
      <c r="S373" s="118" t="s">
        <v>590</v>
      </c>
      <c r="T373" s="519"/>
      <c r="U373" s="519"/>
      <c r="V373" s="117"/>
      <c r="W373" s="940"/>
      <c r="X373" s="117"/>
      <c r="Y373" s="12"/>
      <c r="Z373" s="12"/>
      <c r="AA373" s="505" t="str">
        <f t="shared" si="84"/>
        <v/>
      </c>
      <c r="AB373" s="534">
        <f>IF(COUNTIF($C$1:C373,C373)=1,1,0)</f>
        <v>0</v>
      </c>
      <c r="AC373" s="535" t="str">
        <f t="shared" si="85"/>
        <v/>
      </c>
      <c r="AD373" s="146" t="s">
        <v>595</v>
      </c>
      <c r="AE373" s="280">
        <v>2016</v>
      </c>
      <c r="AG373" s="4"/>
    </row>
    <row r="374" spans="1:36" ht="12.95" customHeight="1" thickBot="1" x14ac:dyDescent="0.25">
      <c r="B374" s="954"/>
      <c r="C374" s="94" t="s">
        <v>635</v>
      </c>
      <c r="D374" s="95" t="s">
        <v>101</v>
      </c>
      <c r="E374" s="355" t="str">
        <f t="shared" si="88"/>
        <v>15D</v>
      </c>
      <c r="F374" s="355" t="s">
        <v>392</v>
      </c>
      <c r="G374" s="980"/>
      <c r="H374" s="355" t="s">
        <v>83</v>
      </c>
      <c r="I374" s="63">
        <v>6415</v>
      </c>
      <c r="J374" s="990"/>
      <c r="K374" s="105" t="s">
        <v>31</v>
      </c>
      <c r="L374" s="105" t="s">
        <v>45</v>
      </c>
      <c r="M374" s="95"/>
      <c r="N374" s="117"/>
      <c r="O374" s="131" t="s">
        <v>59</v>
      </c>
      <c r="P374" s="117"/>
      <c r="Q374" s="118"/>
      <c r="R374" s="118"/>
      <c r="S374" s="118" t="s">
        <v>590</v>
      </c>
      <c r="T374" s="519"/>
      <c r="U374" s="519"/>
      <c r="V374" s="117"/>
      <c r="W374" s="940"/>
      <c r="X374" s="117"/>
      <c r="Y374" s="12"/>
      <c r="Z374" s="12"/>
      <c r="AA374" s="505" t="str">
        <f t="shared" si="84"/>
        <v/>
      </c>
      <c r="AB374" s="534">
        <f>IF(COUNTIF($C$1:C374,C374)=1,1,0)</f>
        <v>0</v>
      </c>
      <c r="AC374" s="535" t="str">
        <f t="shared" si="85"/>
        <v/>
      </c>
      <c r="AD374" s="146" t="s">
        <v>595</v>
      </c>
      <c r="AE374" s="280">
        <v>2016</v>
      </c>
      <c r="AG374" s="4"/>
    </row>
    <row r="375" spans="1:36" ht="12.95" customHeight="1" thickBot="1" x14ac:dyDescent="0.25">
      <c r="B375" s="954"/>
      <c r="C375" s="94" t="s">
        <v>635</v>
      </c>
      <c r="D375" s="95" t="s">
        <v>390</v>
      </c>
      <c r="E375" s="355" t="str">
        <f t="shared" si="88"/>
        <v>QWB</v>
      </c>
      <c r="F375" s="355" t="s">
        <v>392</v>
      </c>
      <c r="G375" s="980"/>
      <c r="H375" s="355" t="s">
        <v>83</v>
      </c>
      <c r="I375" s="63">
        <v>4461</v>
      </c>
      <c r="J375" s="990"/>
      <c r="K375" s="105" t="s">
        <v>31</v>
      </c>
      <c r="L375" s="105" t="s">
        <v>45</v>
      </c>
      <c r="M375" s="95"/>
      <c r="N375" s="117"/>
      <c r="O375" s="131" t="s">
        <v>59</v>
      </c>
      <c r="P375" s="117"/>
      <c r="Q375" s="118"/>
      <c r="R375" s="118"/>
      <c r="S375" s="118" t="s">
        <v>590</v>
      </c>
      <c r="T375" s="519"/>
      <c r="U375" s="519"/>
      <c r="V375" s="117"/>
      <c r="W375" s="940"/>
      <c r="X375" s="117"/>
      <c r="Y375" s="12"/>
      <c r="Z375" s="12"/>
      <c r="AA375" s="505" t="str">
        <f t="shared" si="84"/>
        <v/>
      </c>
      <c r="AB375" s="534">
        <f>IF(COUNTIF($C$1:C375,C375)=1,1,0)</f>
        <v>0</v>
      </c>
      <c r="AC375" s="535" t="str">
        <f t="shared" si="85"/>
        <v/>
      </c>
      <c r="AD375" s="146" t="s">
        <v>595</v>
      </c>
      <c r="AE375" s="280">
        <v>2016</v>
      </c>
      <c r="AG375" s="4"/>
    </row>
    <row r="376" spans="1:36" ht="12.95" customHeight="1" thickBot="1" x14ac:dyDescent="0.25">
      <c r="B376" s="954"/>
      <c r="C376" s="94" t="s">
        <v>635</v>
      </c>
      <c r="D376" s="95" t="s">
        <v>391</v>
      </c>
      <c r="E376" s="355" t="str">
        <f t="shared" si="88"/>
        <v>AQoL-4D</v>
      </c>
      <c r="F376" s="355" t="s">
        <v>392</v>
      </c>
      <c r="G376" s="980"/>
      <c r="H376" s="355" t="s">
        <v>83</v>
      </c>
      <c r="I376" s="34" t="s">
        <v>394</v>
      </c>
      <c r="J376" s="990"/>
      <c r="K376" s="105" t="s">
        <v>31</v>
      </c>
      <c r="L376" s="105" t="s">
        <v>45</v>
      </c>
      <c r="M376" s="95"/>
      <c r="N376" s="117"/>
      <c r="O376" s="131" t="s">
        <v>59</v>
      </c>
      <c r="P376" s="117"/>
      <c r="Q376" s="118"/>
      <c r="R376" s="118"/>
      <c r="S376" s="118" t="s">
        <v>590</v>
      </c>
      <c r="T376" s="519"/>
      <c r="U376" s="519"/>
      <c r="V376" s="117"/>
      <c r="W376" s="940"/>
      <c r="X376" s="117"/>
      <c r="Y376" s="12"/>
      <c r="Z376" s="12"/>
      <c r="AA376" s="505" t="str">
        <f t="shared" si="84"/>
        <v/>
      </c>
      <c r="AB376" s="534">
        <f>IF(COUNTIF($C$1:C376,C376)=1,1,0)</f>
        <v>0</v>
      </c>
      <c r="AC376" s="535" t="str">
        <f t="shared" si="85"/>
        <v/>
      </c>
      <c r="AD376" s="146" t="s">
        <v>595</v>
      </c>
      <c r="AE376" s="280">
        <v>2016</v>
      </c>
      <c r="AG376" s="4"/>
    </row>
    <row r="377" spans="1:36" ht="12.95" customHeight="1" thickBot="1" x14ac:dyDescent="0.25">
      <c r="B377" s="954"/>
      <c r="C377" s="94" t="s">
        <v>635</v>
      </c>
      <c r="D377" s="95" t="s">
        <v>395</v>
      </c>
      <c r="E377" s="355" t="str">
        <f t="shared" si="88"/>
        <v>Personal Wellbeing Index (PWI)</v>
      </c>
      <c r="F377" s="355" t="s">
        <v>392</v>
      </c>
      <c r="G377" s="980"/>
      <c r="H377" s="355" t="s">
        <v>83</v>
      </c>
      <c r="I377" s="34" t="s">
        <v>394</v>
      </c>
      <c r="J377" s="990"/>
      <c r="K377" s="105" t="s">
        <v>31</v>
      </c>
      <c r="L377" s="105" t="s">
        <v>45</v>
      </c>
      <c r="M377" s="95"/>
      <c r="N377" s="117"/>
      <c r="O377" s="131" t="s">
        <v>59</v>
      </c>
      <c r="P377" s="117"/>
      <c r="Q377" s="118"/>
      <c r="R377" s="118"/>
      <c r="S377" s="118" t="s">
        <v>590</v>
      </c>
      <c r="T377" s="519"/>
      <c r="U377" s="519"/>
      <c r="V377" s="117"/>
      <c r="W377" s="940"/>
      <c r="X377" s="117"/>
      <c r="Y377" s="12"/>
      <c r="Z377" s="12"/>
      <c r="AA377" s="505" t="str">
        <f t="shared" si="84"/>
        <v/>
      </c>
      <c r="AB377" s="534">
        <f>IF(COUNTIF($C$1:C377,C377)=1,1,0)</f>
        <v>0</v>
      </c>
      <c r="AC377" s="535" t="str">
        <f t="shared" si="85"/>
        <v/>
      </c>
      <c r="AD377" s="146" t="s">
        <v>595</v>
      </c>
      <c r="AE377" s="280">
        <v>2016</v>
      </c>
      <c r="AG377" s="4"/>
    </row>
    <row r="378" spans="1:36" ht="12.95" customHeight="1" thickBot="1" x14ac:dyDescent="0.25">
      <c r="B378" s="936"/>
      <c r="C378" s="94" t="s">
        <v>635</v>
      </c>
      <c r="D378" s="95" t="s">
        <v>396</v>
      </c>
      <c r="E378" s="47" t="str">
        <f t="shared" si="88"/>
        <v>Satisfaction with Life Survey (SWLS)</v>
      </c>
      <c r="F378" s="322" t="s">
        <v>392</v>
      </c>
      <c r="G378" s="980"/>
      <c r="H378" s="322" t="s">
        <v>83</v>
      </c>
      <c r="I378" s="46" t="s">
        <v>394</v>
      </c>
      <c r="J378" s="990"/>
      <c r="K378" s="105" t="s">
        <v>31</v>
      </c>
      <c r="L378" s="105" t="s">
        <v>45</v>
      </c>
      <c r="M378" s="95"/>
      <c r="N378" s="117"/>
      <c r="O378" s="131" t="s">
        <v>59</v>
      </c>
      <c r="P378" s="117"/>
      <c r="Q378" s="118"/>
      <c r="R378" s="118"/>
      <c r="S378" s="118" t="s">
        <v>590</v>
      </c>
      <c r="T378" s="519"/>
      <c r="U378" s="519"/>
      <c r="V378" s="117"/>
      <c r="W378" s="958"/>
      <c r="X378" s="117"/>
      <c r="Y378" s="12"/>
      <c r="Z378" s="12"/>
      <c r="AA378" s="505" t="str">
        <f t="shared" si="84"/>
        <v/>
      </c>
      <c r="AB378" s="534">
        <f>IF(COUNTIF($C$1:C378,C378)=1,1,0)</f>
        <v>0</v>
      </c>
      <c r="AC378" s="535" t="str">
        <f t="shared" si="85"/>
        <v/>
      </c>
      <c r="AD378" s="146" t="s">
        <v>595</v>
      </c>
      <c r="AE378" s="280">
        <v>2016</v>
      </c>
      <c r="AG378" s="4"/>
    </row>
    <row r="379" spans="1:36" ht="51.75" customHeight="1" thickBot="1" x14ac:dyDescent="0.25">
      <c r="A379" s="49"/>
      <c r="B379" s="70" t="s">
        <v>426</v>
      </c>
      <c r="C379" s="94" t="s">
        <v>425</v>
      </c>
      <c r="D379" s="95" t="s">
        <v>427</v>
      </c>
      <c r="E379" s="357" t="str">
        <f t="shared" si="88"/>
        <v>Alzheimer's Disease Cooperative Study Activities of Daily Living scale (ADCS–ADL)</v>
      </c>
      <c r="F379" s="29" t="s">
        <v>19</v>
      </c>
      <c r="G379" s="29" t="s">
        <v>428</v>
      </c>
      <c r="H379" s="29" t="s">
        <v>8</v>
      </c>
      <c r="I379" s="30" t="s">
        <v>452</v>
      </c>
      <c r="J379" s="9" t="str">
        <f t="shared" ref="J379:J384" si="89">CONCATENATE(IF(K379="","",CONCATENATE(K379,IF(COUNTA(K379:S379)=COUNTA(K379),"","; "))),IF(L379="","",CONCATENATE(L379,IF(COUNTA(K379:S379)=COUNTA(K379:L379),"","; "))),IF(M379="","",CONCATENATE(M379,IF(COUNTA(K379:S379)=COUNTA(K379:M379),"","; "))),IF(N379="","",CONCATENATE(N379,IF(COUNTA(K379:S379)=COUNTA(K379:N379),"","; "))),IF(O379="","",CONCATENATE(O379,IF(COUNTA(K379:S379)=COUNTA(K379:O379),"","; "))),IF(P379="","",CONCATENATE(P379,IF(COUNTA(K379:S379)=COUNTA(K379:P379),"","; "))),IF(Q379="","",CONCATENATE(Q379,IF(COUNTA(K379:S379)=COUNTA(K379:Q379),"","; "))),IF(S379="","",S379))</f>
        <v>GLM</v>
      </c>
      <c r="K379" s="95"/>
      <c r="L379" s="95" t="s">
        <v>45</v>
      </c>
      <c r="M379" s="95"/>
      <c r="N379" s="117"/>
      <c r="O379" s="117"/>
      <c r="P379" s="117"/>
      <c r="Q379" s="118"/>
      <c r="R379" s="118"/>
      <c r="S379" s="118"/>
      <c r="T379" s="519"/>
      <c r="U379" s="519"/>
      <c r="V379" s="117"/>
      <c r="W379" s="327"/>
      <c r="X379" s="117"/>
      <c r="Y379" s="12"/>
      <c r="Z379" s="12"/>
      <c r="AA379" s="505" t="str">
        <f t="shared" si="84"/>
        <v>2010</v>
      </c>
      <c r="AB379" s="534">
        <f>IF(COUNTIF($C$1:C379,C379)=1,1,0)</f>
        <v>1</v>
      </c>
      <c r="AC379" s="535">
        <f t="shared" si="85"/>
        <v>1</v>
      </c>
      <c r="AD379" s="146" t="s">
        <v>458</v>
      </c>
      <c r="AE379" s="280"/>
      <c r="AG379" s="4"/>
    </row>
    <row r="380" spans="1:36" ht="116.1" customHeight="1" thickBot="1" x14ac:dyDescent="0.25">
      <c r="B380" s="28" t="s">
        <v>315</v>
      </c>
      <c r="C380" s="94" t="s">
        <v>89</v>
      </c>
      <c r="D380" s="95" t="s">
        <v>90</v>
      </c>
      <c r="E380" s="357" t="str">
        <f t="shared" si="88"/>
        <v>Modified Rankin Scale (mRS)</v>
      </c>
      <c r="F380" s="29" t="s">
        <v>19</v>
      </c>
      <c r="G380" s="29" t="s">
        <v>203</v>
      </c>
      <c r="H380" s="29" t="s">
        <v>4</v>
      </c>
      <c r="I380" s="30">
        <v>2425</v>
      </c>
      <c r="J380" s="9" t="str">
        <f t="shared" si="89"/>
        <v>OLS; response mapping</v>
      </c>
      <c r="K380" s="95" t="s">
        <v>31</v>
      </c>
      <c r="L380" s="95"/>
      <c r="M380" s="95"/>
      <c r="N380" s="117"/>
      <c r="O380" s="117"/>
      <c r="P380" s="117"/>
      <c r="Q380" s="118" t="s">
        <v>46</v>
      </c>
      <c r="R380" s="118"/>
      <c r="S380" s="117"/>
      <c r="T380" s="519" t="s">
        <v>180</v>
      </c>
      <c r="U380" s="118" t="s">
        <v>222</v>
      </c>
      <c r="V380" s="118" t="s">
        <v>222</v>
      </c>
      <c r="W380" s="32" t="s">
        <v>517</v>
      </c>
      <c r="X380" s="118" t="s">
        <v>204</v>
      </c>
      <c r="Y380" s="12"/>
      <c r="Z380" s="12"/>
      <c r="AA380" s="505" t="str">
        <f t="shared" si="84"/>
        <v>2010</v>
      </c>
      <c r="AB380" s="534">
        <f>IF(COUNTIF($C$1:C380,C380)=1,1,0)</f>
        <v>1</v>
      </c>
      <c r="AC380" s="535">
        <f t="shared" si="85"/>
        <v>2</v>
      </c>
      <c r="AG380" s="4"/>
      <c r="AI380" s="1" t="s">
        <v>366</v>
      </c>
      <c r="AJ380" s="40"/>
    </row>
    <row r="381" spans="1:36" ht="89.25" customHeight="1" thickBot="1" x14ac:dyDescent="0.25">
      <c r="B381" s="220" t="s">
        <v>734</v>
      </c>
      <c r="C381" s="94" t="s">
        <v>706</v>
      </c>
      <c r="D381" s="95" t="s">
        <v>26</v>
      </c>
      <c r="E381" s="357" t="str">
        <f t="shared" si="88"/>
        <v>SF-12</v>
      </c>
      <c r="F381" s="29" t="s">
        <v>19</v>
      </c>
      <c r="G381" s="29" t="s">
        <v>22</v>
      </c>
      <c r="H381" s="29" t="s">
        <v>22</v>
      </c>
      <c r="I381" s="30">
        <v>19678</v>
      </c>
      <c r="J381" s="9" t="str">
        <f t="shared" si="89"/>
        <v>OLS; 2-part; CLAD; response mapping; limited dependent variable mixture model</v>
      </c>
      <c r="K381" s="95" t="s">
        <v>31</v>
      </c>
      <c r="L381" s="95"/>
      <c r="M381" s="95"/>
      <c r="N381" s="118" t="s">
        <v>44</v>
      </c>
      <c r="O381" s="118" t="s">
        <v>59</v>
      </c>
      <c r="P381" s="117"/>
      <c r="Q381" s="118" t="s">
        <v>46</v>
      </c>
      <c r="R381" s="118"/>
      <c r="S381" s="117" t="s">
        <v>438</v>
      </c>
      <c r="T381" s="519"/>
      <c r="U381" s="118"/>
      <c r="V381" s="118"/>
      <c r="W381" s="32"/>
      <c r="X381" s="118"/>
      <c r="Y381" s="12"/>
      <c r="Z381" s="12"/>
      <c r="AA381" s="505">
        <f t="shared" si="84"/>
        <v>2010</v>
      </c>
      <c r="AB381" s="534">
        <f>IF(COUNTIF($C$1:C381,C381)=1,1,0)</f>
        <v>1</v>
      </c>
      <c r="AC381" s="535">
        <f t="shared" si="85"/>
        <v>5</v>
      </c>
      <c r="AD381" s="146" t="s">
        <v>458</v>
      </c>
      <c r="AE381" s="280">
        <v>2010</v>
      </c>
      <c r="AG381" s="4"/>
      <c r="AJ381" s="40"/>
    </row>
    <row r="382" spans="1:36" ht="102" customHeight="1" thickBot="1" x14ac:dyDescent="0.25">
      <c r="B382" s="894" t="s">
        <v>1283</v>
      </c>
      <c r="C382" s="861" t="s">
        <v>1095</v>
      </c>
      <c r="D382" s="537" t="s">
        <v>975</v>
      </c>
      <c r="E382" s="47" t="str">
        <f t="shared" si="88"/>
        <v>Quality of Life Alzheimer’s Disease Scale (QoL-AD)</v>
      </c>
      <c r="F382" s="807" t="s">
        <v>19</v>
      </c>
      <c r="G382" s="807" t="s">
        <v>1250</v>
      </c>
      <c r="H382" s="807" t="s">
        <v>8</v>
      </c>
      <c r="I382" s="433">
        <v>1099</v>
      </c>
      <c r="J382" s="9" t="str">
        <f t="shared" si="89"/>
        <v>OLS; 2-part; CLAD; Tobit; response mapping</v>
      </c>
      <c r="K382" s="537" t="s">
        <v>31</v>
      </c>
      <c r="L382" s="537"/>
      <c r="M382" s="537"/>
      <c r="N382" s="620" t="s">
        <v>44</v>
      </c>
      <c r="O382" s="620" t="s">
        <v>59</v>
      </c>
      <c r="P382" s="810" t="s">
        <v>88</v>
      </c>
      <c r="Q382" s="620" t="s">
        <v>46</v>
      </c>
      <c r="R382" s="620"/>
      <c r="S382" s="810"/>
      <c r="T382" s="840"/>
      <c r="U382" s="846"/>
      <c r="V382" s="813"/>
      <c r="W382" s="864" t="s">
        <v>1299</v>
      </c>
      <c r="X382" s="118"/>
      <c r="Y382" s="504"/>
      <c r="Z382" s="504"/>
      <c r="AA382" s="505"/>
      <c r="AB382" s="534"/>
      <c r="AC382" s="535"/>
      <c r="AD382" s="526" t="s">
        <v>1280</v>
      </c>
      <c r="AE382" s="280"/>
      <c r="AG382" s="4"/>
      <c r="AJ382" s="40"/>
    </row>
    <row r="383" spans="1:36" ht="39" customHeight="1" thickBot="1" x14ac:dyDescent="0.25">
      <c r="B383" s="32" t="s">
        <v>316</v>
      </c>
      <c r="C383" s="94" t="s">
        <v>145</v>
      </c>
      <c r="D383" s="95" t="s">
        <v>28</v>
      </c>
      <c r="E383" s="357" t="str">
        <f t="shared" si="88"/>
        <v>SF-36</v>
      </c>
      <c r="F383" s="29" t="s">
        <v>19</v>
      </c>
      <c r="G383" s="29" t="s">
        <v>170</v>
      </c>
      <c r="H383" s="29" t="s">
        <v>83</v>
      </c>
      <c r="I383" s="30">
        <f>25783+7465</f>
        <v>33248</v>
      </c>
      <c r="J383" s="9" t="str">
        <f t="shared" si="89"/>
        <v>CLAD; Tobit; random effects GLS</v>
      </c>
      <c r="K383" s="95"/>
      <c r="L383" s="95"/>
      <c r="M383" s="95"/>
      <c r="N383" s="117"/>
      <c r="O383" s="118" t="s">
        <v>59</v>
      </c>
      <c r="P383" s="118" t="s">
        <v>88</v>
      </c>
      <c r="Q383" s="117"/>
      <c r="R383" s="519"/>
      <c r="S383" s="118" t="s">
        <v>173</v>
      </c>
      <c r="T383" s="519" t="s">
        <v>181</v>
      </c>
      <c r="U383" s="519"/>
      <c r="V383" s="117"/>
      <c r="W383" s="37"/>
      <c r="X383" s="117"/>
      <c r="Y383" s="12"/>
      <c r="Z383" s="12"/>
      <c r="AA383" s="505" t="str">
        <f t="shared" ref="AA383:AA401" si="90">IF(AB383=0,"",IF(AE383="",MID(C383,FIND(", ",C383)+2,4),AE383))</f>
        <v>2009</v>
      </c>
      <c r="AB383" s="534">
        <f>IF(COUNTIF($C$1:C383,C383)=1,1,0)</f>
        <v>1</v>
      </c>
      <c r="AC383" s="535">
        <f t="shared" ref="AC383:AC401" si="91">IF(AND(F383="EQ-5D",AB383=1),COUNTA(K383:S383),"")</f>
        <v>3</v>
      </c>
      <c r="AG383" s="4"/>
      <c r="AI383" s="6" t="s">
        <v>359</v>
      </c>
    </row>
    <row r="384" spans="1:36" ht="12.95" customHeight="1" thickBot="1" x14ac:dyDescent="0.25">
      <c r="B384" s="943" t="s">
        <v>841</v>
      </c>
      <c r="C384" s="290" t="s">
        <v>840</v>
      </c>
      <c r="D384" s="337" t="s">
        <v>20</v>
      </c>
      <c r="E384" s="317" t="str">
        <f t="shared" si="88"/>
        <v>SF-6D</v>
      </c>
      <c r="F384" s="317" t="s">
        <v>19</v>
      </c>
      <c r="G384" s="317" t="s">
        <v>22</v>
      </c>
      <c r="H384" s="317" t="s">
        <v>22</v>
      </c>
      <c r="I384" s="35">
        <v>12048</v>
      </c>
      <c r="J384" s="931" t="str">
        <f t="shared" si="89"/>
        <v>OLS; new model based on the mixed logit. Utilities were mapped via VAS valuations or rankings of multiple health states, not patients' responses to both questionnaires</v>
      </c>
      <c r="K384" s="95" t="s">
        <v>31</v>
      </c>
      <c r="L384" s="95"/>
      <c r="M384" s="95"/>
      <c r="N384" s="117"/>
      <c r="O384" s="117"/>
      <c r="P384" s="117"/>
      <c r="Q384" s="117"/>
      <c r="R384" s="519"/>
      <c r="S384" s="215" t="s">
        <v>845</v>
      </c>
      <c r="T384" s="519"/>
      <c r="U384" s="1073" t="s">
        <v>255</v>
      </c>
      <c r="V384" s="1073" t="s">
        <v>255</v>
      </c>
      <c r="W384" s="939" t="s">
        <v>346</v>
      </c>
      <c r="X384" s="117"/>
      <c r="Y384" s="12"/>
      <c r="Z384" s="12"/>
      <c r="AA384" s="505" t="str">
        <f t="shared" si="90"/>
        <v>2012</v>
      </c>
      <c r="AB384" s="534">
        <f>IF(COUNTIF($C$1:C384,C384)=1,1,0)</f>
        <v>1</v>
      </c>
      <c r="AC384" s="535">
        <f t="shared" si="91"/>
        <v>2</v>
      </c>
      <c r="AG384" s="8"/>
      <c r="AH384" s="8"/>
      <c r="AI384" s="8"/>
      <c r="AJ384" s="8"/>
    </row>
    <row r="385" spans="1:38" ht="12.95" customHeight="1" thickBot="1" x14ac:dyDescent="0.25">
      <c r="B385" s="940"/>
      <c r="C385" s="92" t="s">
        <v>840</v>
      </c>
      <c r="D385" s="93" t="s">
        <v>2</v>
      </c>
      <c r="E385" s="355" t="str">
        <f t="shared" si="88"/>
        <v>HUI2</v>
      </c>
      <c r="F385" s="355" t="s">
        <v>19</v>
      </c>
      <c r="G385" s="355" t="s">
        <v>22</v>
      </c>
      <c r="H385" s="355" t="s">
        <v>22</v>
      </c>
      <c r="I385" s="34">
        <v>12048</v>
      </c>
      <c r="J385" s="990"/>
      <c r="K385" s="95" t="s">
        <v>31</v>
      </c>
      <c r="L385" s="95"/>
      <c r="M385" s="95"/>
      <c r="N385" s="117"/>
      <c r="O385" s="117"/>
      <c r="P385" s="117"/>
      <c r="Q385" s="117"/>
      <c r="R385" s="519"/>
      <c r="S385" s="215" t="s">
        <v>845</v>
      </c>
      <c r="T385" s="838"/>
      <c r="U385" s="1074"/>
      <c r="V385" s="1074"/>
      <c r="W385" s="993"/>
      <c r="X385" s="334"/>
      <c r="Y385" s="18"/>
      <c r="Z385" s="18"/>
      <c r="AA385" s="505" t="str">
        <f t="shared" si="90"/>
        <v/>
      </c>
      <c r="AB385" s="534">
        <f>IF(COUNTIF($C$1:C385,C385)=1,1,0)</f>
        <v>0</v>
      </c>
      <c r="AC385" s="535" t="str">
        <f t="shared" si="91"/>
        <v/>
      </c>
      <c r="AG385" s="8"/>
      <c r="AH385" s="8"/>
      <c r="AI385" s="8"/>
      <c r="AJ385" s="8"/>
    </row>
    <row r="386" spans="1:38" ht="51" customHeight="1" thickBot="1" x14ac:dyDescent="0.25">
      <c r="B386" s="940"/>
      <c r="C386" s="92" t="s">
        <v>840</v>
      </c>
      <c r="D386" s="93" t="s">
        <v>453</v>
      </c>
      <c r="E386" s="355" t="str">
        <f t="shared" si="88"/>
        <v>AQL-5D (asthma‐specific preference-based measure based on Asthma Quality of Life Questionnaire)</v>
      </c>
      <c r="F386" s="355" t="s">
        <v>19</v>
      </c>
      <c r="G386" s="355" t="s">
        <v>22</v>
      </c>
      <c r="H386" s="355" t="s">
        <v>22</v>
      </c>
      <c r="I386" s="34">
        <v>12048</v>
      </c>
      <c r="J386" s="990"/>
      <c r="K386" s="95" t="s">
        <v>31</v>
      </c>
      <c r="L386" s="95"/>
      <c r="M386" s="95"/>
      <c r="N386" s="117"/>
      <c r="O386" s="117"/>
      <c r="P386" s="117"/>
      <c r="Q386" s="117"/>
      <c r="R386" s="519"/>
      <c r="S386" s="215" t="s">
        <v>845</v>
      </c>
      <c r="T386" s="838"/>
      <c r="U386" s="1074"/>
      <c r="V386" s="1074"/>
      <c r="W386" s="993"/>
      <c r="X386" s="334"/>
      <c r="Y386" s="18"/>
      <c r="Z386" s="18"/>
      <c r="AA386" s="505" t="str">
        <f t="shared" si="90"/>
        <v/>
      </c>
      <c r="AB386" s="534">
        <f>IF(COUNTIF($C$1:C386,C386)=1,1,0)</f>
        <v>0</v>
      </c>
      <c r="AC386" s="535" t="str">
        <f t="shared" si="91"/>
        <v/>
      </c>
      <c r="AG386" s="8"/>
      <c r="AH386" s="8"/>
      <c r="AI386" s="8"/>
      <c r="AJ386" s="8"/>
    </row>
    <row r="387" spans="1:38" ht="12.95" customHeight="1" thickBot="1" x14ac:dyDescent="0.25">
      <c r="B387" s="940"/>
      <c r="C387" s="92" t="s">
        <v>840</v>
      </c>
      <c r="D387" s="93" t="s">
        <v>187</v>
      </c>
      <c r="E387" s="355" t="str">
        <f t="shared" si="88"/>
        <v>OPUS</v>
      </c>
      <c r="F387" s="355" t="s">
        <v>19</v>
      </c>
      <c r="G387" s="355" t="s">
        <v>22</v>
      </c>
      <c r="H387" s="355" t="s">
        <v>22</v>
      </c>
      <c r="I387" s="34">
        <v>12048</v>
      </c>
      <c r="J387" s="990"/>
      <c r="K387" s="95" t="s">
        <v>31</v>
      </c>
      <c r="L387" s="95"/>
      <c r="M387" s="95"/>
      <c r="N387" s="117"/>
      <c r="O387" s="117"/>
      <c r="P387" s="117"/>
      <c r="Q387" s="117"/>
      <c r="R387" s="519"/>
      <c r="S387" s="215" t="s">
        <v>845</v>
      </c>
      <c r="T387" s="838"/>
      <c r="U387" s="1074"/>
      <c r="V387" s="1074"/>
      <c r="W387" s="993"/>
      <c r="X387" s="334"/>
      <c r="Y387" s="18"/>
      <c r="Z387" s="18"/>
      <c r="AA387" s="505" t="str">
        <f t="shared" si="90"/>
        <v/>
      </c>
      <c r="AB387" s="534">
        <f>IF(COUNTIF($C$1:C387,C387)=1,1,0)</f>
        <v>0</v>
      </c>
      <c r="AC387" s="535" t="str">
        <f t="shared" si="91"/>
        <v/>
      </c>
      <c r="AG387" s="8"/>
      <c r="AH387" s="8"/>
      <c r="AI387" s="8"/>
      <c r="AJ387" s="8"/>
    </row>
    <row r="388" spans="1:38" ht="12.95" customHeight="1" thickBot="1" x14ac:dyDescent="0.25">
      <c r="B388" s="940"/>
      <c r="C388" s="92" t="s">
        <v>840</v>
      </c>
      <c r="D388" s="93" t="s">
        <v>188</v>
      </c>
      <c r="E388" s="355" t="str">
        <f t="shared" si="88"/>
        <v>ICECAP</v>
      </c>
      <c r="F388" s="355" t="s">
        <v>19</v>
      </c>
      <c r="G388" s="355" t="s">
        <v>22</v>
      </c>
      <c r="H388" s="355" t="s">
        <v>22</v>
      </c>
      <c r="I388" s="34">
        <v>12048</v>
      </c>
      <c r="J388" s="990"/>
      <c r="K388" s="95" t="s">
        <v>31</v>
      </c>
      <c r="L388" s="95"/>
      <c r="M388" s="95"/>
      <c r="N388" s="117"/>
      <c r="O388" s="117"/>
      <c r="P388" s="117"/>
      <c r="Q388" s="117"/>
      <c r="R388" s="519"/>
      <c r="S388" s="215" t="s">
        <v>845</v>
      </c>
      <c r="T388" s="838"/>
      <c r="U388" s="1074"/>
      <c r="V388" s="1074"/>
      <c r="W388" s="993"/>
      <c r="X388" s="334"/>
      <c r="Y388" s="18"/>
      <c r="Z388" s="18"/>
      <c r="AA388" s="505" t="str">
        <f t="shared" si="90"/>
        <v/>
      </c>
      <c r="AB388" s="534">
        <f>IF(COUNTIF($C$1:C388,C388)=1,1,0)</f>
        <v>0</v>
      </c>
      <c r="AC388" s="535" t="str">
        <f t="shared" si="91"/>
        <v/>
      </c>
      <c r="AG388" s="8"/>
      <c r="AH388" s="8"/>
      <c r="AI388" s="8"/>
      <c r="AJ388" s="8"/>
    </row>
    <row r="389" spans="1:38" ht="12.95" customHeight="1" thickBot="1" x14ac:dyDescent="0.25">
      <c r="B389" s="940"/>
      <c r="C389" s="92" t="s">
        <v>840</v>
      </c>
      <c r="D389" s="93" t="s">
        <v>19</v>
      </c>
      <c r="E389" s="355" t="str">
        <f t="shared" si="88"/>
        <v>EQ-5D</v>
      </c>
      <c r="F389" s="355" t="s">
        <v>20</v>
      </c>
      <c r="G389" s="355" t="s">
        <v>22</v>
      </c>
      <c r="H389" s="355" t="s">
        <v>22</v>
      </c>
      <c r="I389" s="34">
        <v>12048</v>
      </c>
      <c r="J389" s="990"/>
      <c r="K389" s="95" t="s">
        <v>31</v>
      </c>
      <c r="L389" s="95"/>
      <c r="M389" s="95"/>
      <c r="N389" s="117"/>
      <c r="O389" s="117"/>
      <c r="P389" s="117"/>
      <c r="Q389" s="117"/>
      <c r="R389" s="519"/>
      <c r="S389" s="215" t="s">
        <v>845</v>
      </c>
      <c r="T389" s="838"/>
      <c r="U389" s="1074"/>
      <c r="V389" s="1074"/>
      <c r="W389" s="993"/>
      <c r="X389" s="334"/>
      <c r="Y389" s="18"/>
      <c r="Z389" s="18"/>
      <c r="AA389" s="505" t="str">
        <f t="shared" si="90"/>
        <v/>
      </c>
      <c r="AB389" s="534">
        <f>IF(COUNTIF($C$1:C389,C389)=1,1,0)</f>
        <v>0</v>
      </c>
      <c r="AC389" s="535" t="str">
        <f t="shared" si="91"/>
        <v/>
      </c>
      <c r="AG389" s="8"/>
      <c r="AH389" s="8"/>
      <c r="AI389" s="8"/>
      <c r="AJ389" s="8"/>
    </row>
    <row r="390" spans="1:38" ht="12.95" customHeight="1" thickBot="1" x14ac:dyDescent="0.25">
      <c r="B390" s="940"/>
      <c r="C390" s="92" t="s">
        <v>840</v>
      </c>
      <c r="D390" s="93" t="s">
        <v>2</v>
      </c>
      <c r="E390" s="355" t="str">
        <f t="shared" si="88"/>
        <v>HUI2</v>
      </c>
      <c r="F390" s="355" t="s">
        <v>20</v>
      </c>
      <c r="G390" s="355" t="s">
        <v>22</v>
      </c>
      <c r="H390" s="355" t="s">
        <v>22</v>
      </c>
      <c r="I390" s="34">
        <v>12048</v>
      </c>
      <c r="J390" s="990"/>
      <c r="K390" s="95" t="s">
        <v>31</v>
      </c>
      <c r="L390" s="95"/>
      <c r="M390" s="95"/>
      <c r="N390" s="117"/>
      <c r="O390" s="117"/>
      <c r="P390" s="117"/>
      <c r="Q390" s="117"/>
      <c r="R390" s="519"/>
      <c r="S390" s="215" t="s">
        <v>845</v>
      </c>
      <c r="T390" s="838"/>
      <c r="U390" s="1074"/>
      <c r="V390" s="1074"/>
      <c r="W390" s="993"/>
      <c r="X390" s="334"/>
      <c r="Y390" s="18"/>
      <c r="Z390" s="18"/>
      <c r="AA390" s="505" t="str">
        <f t="shared" si="90"/>
        <v/>
      </c>
      <c r="AB390" s="534">
        <f>IF(COUNTIF($C$1:C390,C390)=1,1,0)</f>
        <v>0</v>
      </c>
      <c r="AC390" s="535" t="str">
        <f t="shared" si="91"/>
        <v/>
      </c>
      <c r="AG390" s="8"/>
      <c r="AH390" s="8"/>
      <c r="AI390" s="8"/>
      <c r="AJ390" s="8"/>
    </row>
    <row r="391" spans="1:38" ht="52.5" customHeight="1" thickBot="1" x14ac:dyDescent="0.25">
      <c r="B391" s="940"/>
      <c r="C391" s="92" t="s">
        <v>840</v>
      </c>
      <c r="D391" s="93" t="s">
        <v>453</v>
      </c>
      <c r="E391" s="355" t="str">
        <f t="shared" si="88"/>
        <v>AQL-5D (asthma‐specific preference-based measure based on Asthma Quality of Life Questionnaire)</v>
      </c>
      <c r="F391" s="355" t="s">
        <v>20</v>
      </c>
      <c r="G391" s="355" t="s">
        <v>22</v>
      </c>
      <c r="H391" s="355" t="s">
        <v>22</v>
      </c>
      <c r="I391" s="34">
        <v>12048</v>
      </c>
      <c r="J391" s="990"/>
      <c r="K391" s="95" t="s">
        <v>31</v>
      </c>
      <c r="L391" s="95"/>
      <c r="M391" s="95"/>
      <c r="N391" s="117"/>
      <c r="O391" s="117"/>
      <c r="P391" s="117"/>
      <c r="Q391" s="117"/>
      <c r="R391" s="519"/>
      <c r="S391" s="215" t="s">
        <v>845</v>
      </c>
      <c r="T391" s="838"/>
      <c r="U391" s="1074"/>
      <c r="V391" s="1074"/>
      <c r="W391" s="993"/>
      <c r="X391" s="334"/>
      <c r="Y391" s="18"/>
      <c r="Z391" s="18"/>
      <c r="AA391" s="505" t="str">
        <f t="shared" si="90"/>
        <v/>
      </c>
      <c r="AB391" s="534">
        <f>IF(COUNTIF($C$1:C391,C391)=1,1,0)</f>
        <v>0</v>
      </c>
      <c r="AC391" s="535" t="str">
        <f t="shared" si="91"/>
        <v/>
      </c>
      <c r="AG391" s="8"/>
      <c r="AH391" s="8"/>
      <c r="AI391" s="8"/>
      <c r="AJ391" s="8"/>
    </row>
    <row r="392" spans="1:38" ht="12.95" customHeight="1" thickBot="1" x14ac:dyDescent="0.25">
      <c r="B392" s="940"/>
      <c r="C392" s="92" t="s">
        <v>840</v>
      </c>
      <c r="D392" s="93" t="s">
        <v>187</v>
      </c>
      <c r="E392" s="355" t="str">
        <f t="shared" si="88"/>
        <v>OPUS</v>
      </c>
      <c r="F392" s="355" t="s">
        <v>20</v>
      </c>
      <c r="G392" s="355" t="s">
        <v>22</v>
      </c>
      <c r="H392" s="355" t="s">
        <v>22</v>
      </c>
      <c r="I392" s="34">
        <v>12048</v>
      </c>
      <c r="J392" s="990"/>
      <c r="K392" s="95" t="s">
        <v>31</v>
      </c>
      <c r="L392" s="95"/>
      <c r="M392" s="95"/>
      <c r="N392" s="117"/>
      <c r="O392" s="117"/>
      <c r="P392" s="117"/>
      <c r="Q392" s="117"/>
      <c r="R392" s="519"/>
      <c r="S392" s="215" t="s">
        <v>845</v>
      </c>
      <c r="T392" s="838"/>
      <c r="U392" s="1074"/>
      <c r="V392" s="1074"/>
      <c r="W392" s="993"/>
      <c r="X392" s="334"/>
      <c r="Y392" s="18"/>
      <c r="Z392" s="18"/>
      <c r="AA392" s="505" t="str">
        <f t="shared" si="90"/>
        <v/>
      </c>
      <c r="AB392" s="534">
        <f>IF(COUNTIF($C$1:C392,C392)=1,1,0)</f>
        <v>0</v>
      </c>
      <c r="AC392" s="535" t="str">
        <f t="shared" si="91"/>
        <v/>
      </c>
      <c r="AG392" s="8"/>
      <c r="AH392" s="8"/>
      <c r="AI392" s="8"/>
      <c r="AJ392" s="8"/>
    </row>
    <row r="393" spans="1:38" ht="12.95" customHeight="1" thickBot="1" x14ac:dyDescent="0.25">
      <c r="B393" s="940"/>
      <c r="C393" s="92" t="s">
        <v>840</v>
      </c>
      <c r="D393" s="93" t="s">
        <v>188</v>
      </c>
      <c r="E393" s="355" t="str">
        <f t="shared" si="88"/>
        <v>ICECAP</v>
      </c>
      <c r="F393" s="355" t="s">
        <v>20</v>
      </c>
      <c r="G393" s="355" t="s">
        <v>22</v>
      </c>
      <c r="H393" s="355" t="s">
        <v>22</v>
      </c>
      <c r="I393" s="34">
        <v>12048</v>
      </c>
      <c r="J393" s="990"/>
      <c r="K393" s="95" t="s">
        <v>31</v>
      </c>
      <c r="L393" s="95"/>
      <c r="M393" s="95"/>
      <c r="N393" s="117"/>
      <c r="O393" s="117"/>
      <c r="P393" s="117"/>
      <c r="Q393" s="117"/>
      <c r="R393" s="519"/>
      <c r="S393" s="215" t="s">
        <v>845</v>
      </c>
      <c r="T393" s="838"/>
      <c r="U393" s="1074"/>
      <c r="V393" s="1074"/>
      <c r="W393" s="993"/>
      <c r="X393" s="334"/>
      <c r="Y393" s="18"/>
      <c r="Z393" s="18"/>
      <c r="AA393" s="505" t="str">
        <f t="shared" si="90"/>
        <v/>
      </c>
      <c r="AB393" s="534">
        <f>IF(COUNTIF($C$1:C393,C393)=1,1,0)</f>
        <v>0</v>
      </c>
      <c r="AC393" s="535" t="str">
        <f t="shared" si="91"/>
        <v/>
      </c>
      <c r="AG393" s="8"/>
      <c r="AH393" s="8"/>
      <c r="AI393" s="8"/>
      <c r="AJ393" s="8"/>
    </row>
    <row r="394" spans="1:38" ht="12.95" customHeight="1" thickBot="1" x14ac:dyDescent="0.25">
      <c r="B394" s="940"/>
      <c r="C394" s="92" t="s">
        <v>840</v>
      </c>
      <c r="D394" s="93" t="s">
        <v>19</v>
      </c>
      <c r="E394" s="355" t="str">
        <f t="shared" si="88"/>
        <v>EQ-5D</v>
      </c>
      <c r="F394" s="355" t="s">
        <v>2</v>
      </c>
      <c r="G394" s="355" t="s">
        <v>22</v>
      </c>
      <c r="H394" s="355" t="s">
        <v>22</v>
      </c>
      <c r="I394" s="34">
        <v>12048</v>
      </c>
      <c r="J394" s="990"/>
      <c r="K394" s="95" t="s">
        <v>31</v>
      </c>
      <c r="L394" s="95"/>
      <c r="M394" s="95"/>
      <c r="N394" s="117"/>
      <c r="O394" s="117"/>
      <c r="P394" s="117"/>
      <c r="Q394" s="117"/>
      <c r="R394" s="519"/>
      <c r="S394" s="215" t="s">
        <v>845</v>
      </c>
      <c r="T394" s="838"/>
      <c r="U394" s="1074"/>
      <c r="V394" s="1074"/>
      <c r="W394" s="993"/>
      <c r="X394" s="334"/>
      <c r="Y394" s="18"/>
      <c r="Z394" s="18"/>
      <c r="AA394" s="505" t="str">
        <f t="shared" si="90"/>
        <v/>
      </c>
      <c r="AB394" s="534">
        <f>IF(COUNTIF($C$1:C394,C394)=1,1,0)</f>
        <v>0</v>
      </c>
      <c r="AC394" s="535" t="str">
        <f t="shared" si="91"/>
        <v/>
      </c>
      <c r="AG394" s="8"/>
      <c r="AH394" s="8"/>
      <c r="AI394" s="8"/>
      <c r="AJ394" s="8"/>
    </row>
    <row r="395" spans="1:38" ht="51.75" customHeight="1" thickBot="1" x14ac:dyDescent="0.25">
      <c r="B395" s="940"/>
      <c r="C395" s="92" t="s">
        <v>840</v>
      </c>
      <c r="D395" s="93" t="s">
        <v>453</v>
      </c>
      <c r="E395" s="355" t="str">
        <f t="shared" si="88"/>
        <v>AQL-5D (asthma‐specific preference-based measure based on Asthma Quality of Life Questionnaire)</v>
      </c>
      <c r="F395" s="355" t="s">
        <v>2</v>
      </c>
      <c r="G395" s="355" t="s">
        <v>22</v>
      </c>
      <c r="H395" s="355" t="s">
        <v>22</v>
      </c>
      <c r="I395" s="34">
        <v>12048</v>
      </c>
      <c r="J395" s="990"/>
      <c r="K395" s="95" t="s">
        <v>31</v>
      </c>
      <c r="L395" s="95"/>
      <c r="M395" s="95"/>
      <c r="N395" s="117"/>
      <c r="O395" s="117"/>
      <c r="P395" s="117"/>
      <c r="Q395" s="117"/>
      <c r="R395" s="519"/>
      <c r="S395" s="215" t="s">
        <v>845</v>
      </c>
      <c r="T395" s="838"/>
      <c r="U395" s="1074"/>
      <c r="V395" s="1074"/>
      <c r="W395" s="993"/>
      <c r="X395" s="334"/>
      <c r="Y395" s="18"/>
      <c r="Z395" s="18"/>
      <c r="AA395" s="505" t="str">
        <f t="shared" si="90"/>
        <v/>
      </c>
      <c r="AB395" s="534">
        <f>IF(COUNTIF($C$1:C395,C395)=1,1,0)</f>
        <v>0</v>
      </c>
      <c r="AC395" s="535" t="str">
        <f t="shared" si="91"/>
        <v/>
      </c>
      <c r="AG395" s="8"/>
      <c r="AH395" s="8"/>
      <c r="AI395" s="8"/>
      <c r="AJ395" s="8"/>
    </row>
    <row r="396" spans="1:38" ht="12.95" customHeight="1" thickBot="1" x14ac:dyDescent="0.25">
      <c r="B396" s="940"/>
      <c r="C396" s="92" t="s">
        <v>840</v>
      </c>
      <c r="D396" s="93" t="s">
        <v>187</v>
      </c>
      <c r="E396" s="355" t="str">
        <f t="shared" si="88"/>
        <v>OPUS</v>
      </c>
      <c r="F396" s="355" t="s">
        <v>2</v>
      </c>
      <c r="G396" s="355" t="s">
        <v>22</v>
      </c>
      <c r="H396" s="355" t="s">
        <v>22</v>
      </c>
      <c r="I396" s="34">
        <v>12048</v>
      </c>
      <c r="J396" s="990"/>
      <c r="K396" s="95" t="s">
        <v>31</v>
      </c>
      <c r="L396" s="95"/>
      <c r="M396" s="95"/>
      <c r="N396" s="117"/>
      <c r="O396" s="117"/>
      <c r="P396" s="117"/>
      <c r="Q396" s="117"/>
      <c r="R396" s="519"/>
      <c r="S396" s="215" t="s">
        <v>845</v>
      </c>
      <c r="T396" s="838"/>
      <c r="U396" s="1074"/>
      <c r="V396" s="1074"/>
      <c r="W396" s="993"/>
      <c r="X396" s="334"/>
      <c r="Y396" s="18"/>
      <c r="Z396" s="18"/>
      <c r="AA396" s="505" t="str">
        <f t="shared" si="90"/>
        <v/>
      </c>
      <c r="AB396" s="534">
        <f>IF(COUNTIF($C$1:C396,C396)=1,1,0)</f>
        <v>0</v>
      </c>
      <c r="AC396" s="535" t="str">
        <f t="shared" si="91"/>
        <v/>
      </c>
      <c r="AG396" s="8"/>
      <c r="AH396" s="8"/>
      <c r="AI396" s="8"/>
      <c r="AJ396" s="8"/>
    </row>
    <row r="397" spans="1:38" ht="12.95" customHeight="1" thickBot="1" x14ac:dyDescent="0.25">
      <c r="B397" s="940"/>
      <c r="C397" s="92" t="s">
        <v>840</v>
      </c>
      <c r="D397" s="93" t="s">
        <v>188</v>
      </c>
      <c r="E397" s="355" t="str">
        <f t="shared" si="88"/>
        <v>ICECAP</v>
      </c>
      <c r="F397" s="355" t="s">
        <v>2</v>
      </c>
      <c r="G397" s="355" t="s">
        <v>22</v>
      </c>
      <c r="H397" s="355" t="s">
        <v>22</v>
      </c>
      <c r="I397" s="34">
        <v>12048</v>
      </c>
      <c r="J397" s="990"/>
      <c r="K397" s="95" t="s">
        <v>31</v>
      </c>
      <c r="L397" s="95"/>
      <c r="M397" s="95"/>
      <c r="N397" s="117"/>
      <c r="O397" s="117"/>
      <c r="P397" s="117"/>
      <c r="Q397" s="117"/>
      <c r="R397" s="519"/>
      <c r="S397" s="215" t="s">
        <v>845</v>
      </c>
      <c r="T397" s="838"/>
      <c r="U397" s="1074"/>
      <c r="V397" s="1074"/>
      <c r="W397" s="993"/>
      <c r="X397" s="334"/>
      <c r="Y397" s="18"/>
      <c r="Z397" s="18"/>
      <c r="AA397" s="505" t="str">
        <f t="shared" si="90"/>
        <v/>
      </c>
      <c r="AB397" s="534">
        <f>IF(COUNTIF($C$1:C397,C397)=1,1,0)</f>
        <v>0</v>
      </c>
      <c r="AC397" s="535" t="str">
        <f t="shared" si="91"/>
        <v/>
      </c>
      <c r="AG397" s="8"/>
      <c r="AH397" s="8"/>
      <c r="AI397" s="8"/>
      <c r="AJ397" s="8"/>
    </row>
    <row r="398" spans="1:38" ht="12.95" customHeight="1" thickBot="1" x14ac:dyDescent="0.25">
      <c r="B398" s="940"/>
      <c r="C398" s="104" t="s">
        <v>840</v>
      </c>
      <c r="D398" s="338" t="s">
        <v>20</v>
      </c>
      <c r="E398" s="322" t="str">
        <f t="shared" si="88"/>
        <v>SF-6D</v>
      </c>
      <c r="F398" s="322" t="s">
        <v>2</v>
      </c>
      <c r="G398" s="322" t="s">
        <v>22</v>
      </c>
      <c r="H398" s="322" t="s">
        <v>22</v>
      </c>
      <c r="I398" s="46">
        <v>12048</v>
      </c>
      <c r="J398" s="990"/>
      <c r="K398" s="337" t="s">
        <v>31</v>
      </c>
      <c r="L398" s="337"/>
      <c r="M398" s="337"/>
      <c r="N398" s="334"/>
      <c r="O398" s="334"/>
      <c r="P398" s="334"/>
      <c r="Q398" s="334"/>
      <c r="R398" s="758"/>
      <c r="S398" s="215" t="s">
        <v>845</v>
      </c>
      <c r="T398" s="838"/>
      <c r="U398" s="1074"/>
      <c r="V398" s="1074"/>
      <c r="W398" s="993"/>
      <c r="X398" s="334"/>
      <c r="Y398" s="18"/>
      <c r="Z398" s="18"/>
      <c r="AA398" s="505" t="str">
        <f t="shared" si="90"/>
        <v/>
      </c>
      <c r="AB398" s="534">
        <f>IF(COUNTIF($C$1:C398,C398)=1,1,0)</f>
        <v>0</v>
      </c>
      <c r="AC398" s="535" t="str">
        <f t="shared" si="91"/>
        <v/>
      </c>
      <c r="AG398" s="8"/>
      <c r="AH398" s="8"/>
      <c r="AI398" s="8"/>
      <c r="AJ398" s="8"/>
    </row>
    <row r="399" spans="1:38" s="922" customFormat="1" ht="39" customHeight="1" thickBot="1" x14ac:dyDescent="0.25">
      <c r="A399" s="49"/>
      <c r="B399" s="32" t="s">
        <v>697</v>
      </c>
      <c r="C399" s="94" t="s">
        <v>698</v>
      </c>
      <c r="D399" s="95" t="s">
        <v>699</v>
      </c>
      <c r="E399" s="29" t="str">
        <f t="shared" si="88"/>
        <v>Overactive Bladder Questionnaire 5-dimensional health classification system (OAB-5D)</v>
      </c>
      <c r="F399" s="29" t="s">
        <v>19</v>
      </c>
      <c r="G399" s="29" t="s">
        <v>412</v>
      </c>
      <c r="H399" s="29" t="s">
        <v>14</v>
      </c>
      <c r="I399" s="30">
        <v>246</v>
      </c>
      <c r="J399" s="9" t="str">
        <f t="shared" ref="J399:J431" si="92">CONCATENATE(IF(K399="","",CONCATENATE(K399,IF(COUNTA(K399:S399)=COUNTA(K399),"","; "))),IF(L399="","",CONCATENATE(L399,IF(COUNTA(K399:S399)=COUNTA(K399:L399),"","; "))),IF(M399="","",CONCATENATE(M399,IF(COUNTA(K399:S399)=COUNTA(K399:M399),"","; "))),IF(N399="","",CONCATENATE(N399,IF(COUNTA(K399:S399)=COUNTA(K399:N399),"","; "))),IF(O399="","",CONCATENATE(O399,IF(COUNTA(K399:S399)=COUNTA(K399:O399),"","; "))),IF(P399="","",CONCATENATE(P399,IF(COUNTA(K399:S399)=COUNTA(K399:P399),"","; "))),IF(Q399="","",CONCATENATE(Q399,IF(COUNTA(K399:S399)=COUNTA(K399:Q399),"","; "))),IF(S399="","",S399))</f>
        <v>GLM; Tobit</v>
      </c>
      <c r="K399" s="175"/>
      <c r="L399" s="175" t="s">
        <v>45</v>
      </c>
      <c r="M399" s="175"/>
      <c r="N399" s="198"/>
      <c r="O399" s="198"/>
      <c r="P399" s="198" t="s">
        <v>88</v>
      </c>
      <c r="Q399" s="198"/>
      <c r="R399" s="198"/>
      <c r="S399" s="198"/>
      <c r="T399" s="198"/>
      <c r="U399" s="199"/>
      <c r="V399" s="199"/>
      <c r="W399" s="32" t="s">
        <v>700</v>
      </c>
      <c r="X399" s="200"/>
      <c r="Y399" s="201"/>
      <c r="Z399" s="201"/>
      <c r="AA399" s="505" t="str">
        <f t="shared" si="90"/>
        <v>2016</v>
      </c>
      <c r="AB399" s="534">
        <f>IF(COUNTIF($C$1:C399,C399)=1,1,0)</f>
        <v>1</v>
      </c>
      <c r="AC399" s="535">
        <f t="shared" si="91"/>
        <v>2</v>
      </c>
      <c r="AD399" s="146" t="s">
        <v>639</v>
      </c>
      <c r="AE399" s="280"/>
      <c r="AF399" s="43"/>
      <c r="AG399" s="43"/>
      <c r="AH399" s="43"/>
      <c r="AI399" s="43"/>
      <c r="AJ399" s="43"/>
      <c r="AK399" s="38"/>
      <c r="AL399" s="38"/>
    </row>
    <row r="400" spans="1:38" ht="25.5" customHeight="1" thickBot="1" x14ac:dyDescent="0.25">
      <c r="B400" s="940" t="s">
        <v>692</v>
      </c>
      <c r="C400" s="104" t="s">
        <v>693</v>
      </c>
      <c r="D400" s="338" t="s">
        <v>491</v>
      </c>
      <c r="E400" s="47" t="str">
        <f t="shared" si="88"/>
        <v>Roland-Morris Disability Questionnaire (RMDQ)</v>
      </c>
      <c r="F400" s="47" t="s">
        <v>19</v>
      </c>
      <c r="G400" s="542" t="s">
        <v>212</v>
      </c>
      <c r="H400" s="542" t="s">
        <v>9</v>
      </c>
      <c r="I400" s="62" t="s">
        <v>495</v>
      </c>
      <c r="J400" s="550" t="str">
        <f t="shared" si="92"/>
        <v>OLS; linear spline</v>
      </c>
      <c r="K400" s="196" t="s">
        <v>31</v>
      </c>
      <c r="L400" s="338"/>
      <c r="M400" s="338"/>
      <c r="N400" s="335"/>
      <c r="O400" s="335"/>
      <c r="P400" s="335"/>
      <c r="Q400" s="335"/>
      <c r="R400" s="759"/>
      <c r="S400" s="180" t="s">
        <v>493</v>
      </c>
      <c r="T400" s="839"/>
      <c r="U400" s="857"/>
      <c r="V400" s="353"/>
      <c r="W400" s="354"/>
      <c r="X400" s="351" t="s">
        <v>494</v>
      </c>
      <c r="Y400" s="60"/>
      <c r="Z400" s="60"/>
      <c r="AA400" s="505" t="str">
        <f t="shared" si="90"/>
        <v>2014</v>
      </c>
      <c r="AB400" s="534">
        <f>IF(COUNTIF($C$1:C400,C400)=1,1,0)</f>
        <v>1</v>
      </c>
      <c r="AC400" s="535">
        <f t="shared" si="91"/>
        <v>2</v>
      </c>
      <c r="AD400" s="147" t="s">
        <v>474</v>
      </c>
      <c r="AE400" s="279"/>
      <c r="AG400" s="55"/>
      <c r="AH400" s="55"/>
      <c r="AI400" s="55"/>
      <c r="AJ400" s="55"/>
    </row>
    <row r="401" spans="1:36" ht="39" customHeight="1" thickBot="1" x14ac:dyDescent="0.25">
      <c r="B401" s="989"/>
      <c r="C401" s="104" t="s">
        <v>693</v>
      </c>
      <c r="D401" s="338" t="s">
        <v>492</v>
      </c>
      <c r="E401" s="787" t="str">
        <f t="shared" si="88"/>
        <v>Roland-Morris Disability Questionnaire (RMDQ) and numerical rating scales (NRS) of pain</v>
      </c>
      <c r="F401" s="787" t="s">
        <v>19</v>
      </c>
      <c r="G401" s="322" t="s">
        <v>212</v>
      </c>
      <c r="H401" s="322" t="s">
        <v>9</v>
      </c>
      <c r="I401" s="61" t="str">
        <f>I400</f>
        <v>5224 patients</v>
      </c>
      <c r="J401" s="809" t="str">
        <f t="shared" si="92"/>
        <v>OLS; linear spline</v>
      </c>
      <c r="K401" s="296" t="s">
        <v>31</v>
      </c>
      <c r="L401" s="337"/>
      <c r="M401" s="337"/>
      <c r="N401" s="334"/>
      <c r="O401" s="334"/>
      <c r="P401" s="334"/>
      <c r="Q401" s="334"/>
      <c r="R401" s="758"/>
      <c r="S401" s="132" t="s">
        <v>493</v>
      </c>
      <c r="T401" s="838"/>
      <c r="U401" s="857"/>
      <c r="V401" s="353"/>
      <c r="W401" s="354"/>
      <c r="X401" s="334"/>
      <c r="Y401" s="60"/>
      <c r="Z401" s="60"/>
      <c r="AA401" s="505" t="str">
        <f t="shared" si="90"/>
        <v/>
      </c>
      <c r="AB401" s="534">
        <f>IF(COUNTIF($C$1:C401,C401)=1,1,0)</f>
        <v>0</v>
      </c>
      <c r="AC401" s="535" t="str">
        <f t="shared" si="91"/>
        <v/>
      </c>
      <c r="AD401" s="147" t="s">
        <v>474</v>
      </c>
      <c r="AE401" s="279"/>
      <c r="AG401" s="55"/>
      <c r="AH401" s="55"/>
      <c r="AI401" s="55"/>
      <c r="AJ401" s="55"/>
    </row>
    <row r="402" spans="1:36" ht="39" customHeight="1" thickBot="1" x14ac:dyDescent="0.25">
      <c r="B402" s="790" t="s">
        <v>1251</v>
      </c>
      <c r="C402" s="217" t="s">
        <v>1096</v>
      </c>
      <c r="D402" s="514" t="s">
        <v>1252</v>
      </c>
      <c r="E402" s="29" t="str">
        <f t="shared" si="88"/>
        <v>World Health Organization Quality of Life-BREF (WHOQOL-BREF)</v>
      </c>
      <c r="F402" s="506" t="s">
        <v>80</v>
      </c>
      <c r="G402" s="506" t="s">
        <v>1253</v>
      </c>
      <c r="H402" s="29" t="s">
        <v>83</v>
      </c>
      <c r="I402" s="80">
        <v>800</v>
      </c>
      <c r="J402" s="832" t="str">
        <f t="shared" si="92"/>
        <v>OLS</v>
      </c>
      <c r="K402" s="296" t="s">
        <v>31</v>
      </c>
      <c r="L402" s="795"/>
      <c r="M402" s="795"/>
      <c r="N402" s="791"/>
      <c r="O402" s="791"/>
      <c r="P402" s="791"/>
      <c r="Q402" s="791"/>
      <c r="R402" s="791"/>
      <c r="S402" s="132"/>
      <c r="T402" s="838"/>
      <c r="U402" s="857"/>
      <c r="V402" s="805"/>
      <c r="W402" s="790"/>
      <c r="X402" s="791"/>
      <c r="Y402" s="60"/>
      <c r="Z402" s="60"/>
      <c r="AA402" s="505"/>
      <c r="AB402" s="534"/>
      <c r="AC402" s="535"/>
      <c r="AD402" s="526" t="s">
        <v>1236</v>
      </c>
      <c r="AE402" s="279"/>
      <c r="AG402" s="55"/>
      <c r="AH402" s="55"/>
      <c r="AI402" s="55"/>
      <c r="AJ402" s="55"/>
    </row>
    <row r="403" spans="1:36" ht="39" customHeight="1" thickBot="1" x14ac:dyDescent="0.25">
      <c r="A403" s="564"/>
      <c r="B403" s="953" t="s">
        <v>317</v>
      </c>
      <c r="C403" s="98" t="s">
        <v>93</v>
      </c>
      <c r="D403" s="91" t="s">
        <v>94</v>
      </c>
      <c r="E403" s="357" t="str">
        <f t="shared" si="88"/>
        <v>Moorehead-Ardelt II questionnaire (MA-II)</v>
      </c>
      <c r="F403" s="357" t="s">
        <v>19</v>
      </c>
      <c r="G403" s="357" t="s">
        <v>152</v>
      </c>
      <c r="H403" s="357" t="s">
        <v>6</v>
      </c>
      <c r="I403" s="33">
        <v>414</v>
      </c>
      <c r="J403" s="550" t="str">
        <f t="shared" si="92"/>
        <v>OLS</v>
      </c>
      <c r="K403" s="91" t="s">
        <v>31</v>
      </c>
      <c r="L403" s="91"/>
      <c r="M403" s="91"/>
      <c r="N403" s="115"/>
      <c r="O403" s="115"/>
      <c r="P403" s="115"/>
      <c r="Q403" s="122"/>
      <c r="R403" s="122"/>
      <c r="S403" s="115"/>
      <c r="T403" s="517"/>
      <c r="U403" s="517"/>
      <c r="V403" s="115"/>
      <c r="W403" s="81"/>
      <c r="X403" s="115"/>
      <c r="Y403" s="14"/>
      <c r="Z403" s="14"/>
      <c r="AA403" s="505" t="str">
        <f>IF(AB403=0,"",IF(AE403="",MID(C403,FIND(", ",C403)+2,4),AE403))</f>
        <v>2009</v>
      </c>
      <c r="AB403" s="534">
        <f>IF(COUNTIF($C$403:C403,C403)=1,1,0)</f>
        <v>1</v>
      </c>
      <c r="AC403" s="535">
        <f>IF(AND(F403="EQ-5D",AB403=1),COUNTA(K403:S403),"")</f>
        <v>1</v>
      </c>
      <c r="AG403" s="8"/>
      <c r="AH403" s="8"/>
      <c r="AI403" s="8" t="s">
        <v>363</v>
      </c>
      <c r="AJ403" s="8"/>
    </row>
    <row r="404" spans="1:36" ht="39" customHeight="1" thickBot="1" x14ac:dyDescent="0.25">
      <c r="A404" s="564"/>
      <c r="B404" s="936"/>
      <c r="C404" s="99" t="s">
        <v>93</v>
      </c>
      <c r="D404" s="339" t="s">
        <v>94</v>
      </c>
      <c r="E404" s="47" t="str">
        <f t="shared" ref="E404:E421" si="93">D404</f>
        <v>Moorehead-Ardelt II questionnaire (MA-II)</v>
      </c>
      <c r="F404" s="318" t="s">
        <v>20</v>
      </c>
      <c r="G404" s="318" t="s">
        <v>152</v>
      </c>
      <c r="H404" s="318" t="s">
        <v>6</v>
      </c>
      <c r="I404" s="267">
        <v>368</v>
      </c>
      <c r="J404" s="545" t="str">
        <f t="shared" si="92"/>
        <v>OLS</v>
      </c>
      <c r="K404" s="339" t="s">
        <v>31</v>
      </c>
      <c r="L404" s="339"/>
      <c r="M404" s="339"/>
      <c r="N404" s="336"/>
      <c r="O404" s="336"/>
      <c r="P404" s="336"/>
      <c r="Q404" s="352"/>
      <c r="R404" s="765"/>
      <c r="S404" s="336"/>
      <c r="T404" s="840"/>
      <c r="U404" s="840"/>
      <c r="V404" s="336"/>
      <c r="W404" s="340"/>
      <c r="X404" s="336"/>
      <c r="Y404" s="13"/>
      <c r="Z404" s="13"/>
      <c r="AA404" s="505" t="str">
        <f>IF(AB404=0,"",IF(AE404="",MID(C404,FIND(", ",C404)+2,4),AE404))</f>
        <v/>
      </c>
      <c r="AB404" s="534">
        <f>IF(COUNTIF($C$403:C404,C404)=1,1,0)</f>
        <v>0</v>
      </c>
      <c r="AC404" s="535" t="str">
        <f>IF(AND(F404="EQ-5D",AB404=1),COUNTA(K404:S404),"")</f>
        <v/>
      </c>
      <c r="AG404" s="8"/>
      <c r="AH404" s="8"/>
      <c r="AI404" s="8"/>
      <c r="AJ404" s="8"/>
    </row>
    <row r="405" spans="1:36" ht="65.099999999999994" customHeight="1" thickBot="1" x14ac:dyDescent="0.25">
      <c r="B405" s="28" t="s">
        <v>318</v>
      </c>
      <c r="C405" s="103" t="s">
        <v>251</v>
      </c>
      <c r="D405" s="337" t="s">
        <v>256</v>
      </c>
      <c r="E405" s="357" t="str">
        <f t="shared" si="93"/>
        <v>General Health Questionnaire (GHQ-12)</v>
      </c>
      <c r="F405" s="29" t="s">
        <v>19</v>
      </c>
      <c r="G405" s="317" t="s">
        <v>22</v>
      </c>
      <c r="H405" s="317" t="s">
        <v>22</v>
      </c>
      <c r="I405" s="30">
        <f>3567*0.85</f>
        <v>3031.95</v>
      </c>
      <c r="J405" s="9" t="str">
        <f t="shared" si="92"/>
        <v>OLS</v>
      </c>
      <c r="K405" s="95" t="s">
        <v>31</v>
      </c>
      <c r="L405" s="95"/>
      <c r="M405" s="95"/>
      <c r="N405" s="117"/>
      <c r="O405" s="117"/>
      <c r="P405" s="117"/>
      <c r="Q405" s="118"/>
      <c r="R405" s="118"/>
      <c r="S405" s="117"/>
      <c r="T405" s="519"/>
      <c r="U405" s="519"/>
      <c r="V405" s="117"/>
      <c r="W405" s="37"/>
      <c r="X405" s="138"/>
      <c r="Y405" s="12"/>
      <c r="Z405" s="12"/>
      <c r="AA405" s="505" t="str">
        <f>IF(AB405=0,"",IF(AE405="",MID(C405,FIND(", ",C405)+2,4),AE405))</f>
        <v>2009</v>
      </c>
      <c r="AB405" s="534">
        <f>IF(COUNTIF($C$1:C405,C405)=1,1,0)</f>
        <v>1</v>
      </c>
      <c r="AC405" s="535">
        <f>IF(AND(F405="EQ-5D",AB405=1),COUNTA(K405:S405),"")</f>
        <v>1</v>
      </c>
      <c r="AG405" s="8"/>
      <c r="AH405" s="8"/>
      <c r="AI405" s="8" t="s">
        <v>363</v>
      </c>
      <c r="AJ405" s="8"/>
    </row>
    <row r="406" spans="1:36" ht="51.95" customHeight="1" thickBot="1" x14ac:dyDescent="0.25">
      <c r="B406" s="850" t="s">
        <v>1254</v>
      </c>
      <c r="C406" s="290" t="s">
        <v>1097</v>
      </c>
      <c r="D406" s="803" t="s">
        <v>1255</v>
      </c>
      <c r="E406" s="29" t="str">
        <f t="shared" si="93"/>
        <v>PedsQL 4.0 Generic Core Scales</v>
      </c>
      <c r="F406" s="506" t="s">
        <v>19</v>
      </c>
      <c r="G406" s="506" t="s">
        <v>1256</v>
      </c>
      <c r="H406" s="29" t="s">
        <v>15</v>
      </c>
      <c r="I406" s="30">
        <v>345</v>
      </c>
      <c r="J406" s="9" t="str">
        <f t="shared" si="92"/>
        <v>OLS; GLM; 2-part; CLAD</v>
      </c>
      <c r="K406" s="803" t="s">
        <v>31</v>
      </c>
      <c r="L406" s="803" t="s">
        <v>45</v>
      </c>
      <c r="M406" s="795"/>
      <c r="N406" s="791" t="s">
        <v>44</v>
      </c>
      <c r="O406" s="791" t="s">
        <v>59</v>
      </c>
      <c r="P406" s="791"/>
      <c r="Q406" s="797"/>
      <c r="R406" s="797"/>
      <c r="S406" s="791"/>
      <c r="T406" s="838"/>
      <c r="U406" s="838"/>
      <c r="V406" s="791"/>
      <c r="W406" s="37"/>
      <c r="X406" s="138"/>
      <c r="Y406" s="504"/>
      <c r="Z406" s="504"/>
      <c r="AA406" s="505"/>
      <c r="AB406" s="534"/>
      <c r="AC406" s="535"/>
      <c r="AD406" s="526" t="s">
        <v>1236</v>
      </c>
      <c r="AG406" s="8"/>
      <c r="AH406" s="8"/>
      <c r="AI406" s="8"/>
      <c r="AJ406" s="8"/>
    </row>
    <row r="407" spans="1:36" ht="51.95" customHeight="1" thickBot="1" x14ac:dyDescent="0.25">
      <c r="B407" s="577" t="s">
        <v>1032</v>
      </c>
      <c r="C407" s="103" t="s">
        <v>1010</v>
      </c>
      <c r="D407" s="594" t="s">
        <v>883</v>
      </c>
      <c r="E407" s="593" t="str">
        <f t="shared" si="93"/>
        <v>Medical Outcomes Study HIV Health Survey (MOS-HIV)</v>
      </c>
      <c r="F407" s="583" t="s">
        <v>19</v>
      </c>
      <c r="G407" s="583" t="s">
        <v>1033</v>
      </c>
      <c r="H407" s="572" t="s">
        <v>7</v>
      </c>
      <c r="I407" s="35">
        <v>421</v>
      </c>
      <c r="J407" s="575" t="str">
        <f t="shared" si="92"/>
        <v>OLS; equi-percentile mapping, mean rank method</v>
      </c>
      <c r="K407" s="594" t="s">
        <v>31</v>
      </c>
      <c r="L407" s="586"/>
      <c r="M407" s="586"/>
      <c r="N407" s="579"/>
      <c r="O407" s="579"/>
      <c r="P407" s="579"/>
      <c r="Q407" s="581"/>
      <c r="R407" s="764"/>
      <c r="S407" s="592" t="s">
        <v>1034</v>
      </c>
      <c r="T407" s="838"/>
      <c r="U407" s="838"/>
      <c r="V407" s="579"/>
      <c r="W407" s="589"/>
      <c r="X407" s="138"/>
      <c r="Y407" s="504"/>
      <c r="Z407" s="504"/>
      <c r="AA407" s="505"/>
      <c r="AB407" s="534"/>
      <c r="AC407" s="535"/>
      <c r="AD407" s="526" t="s">
        <v>1029</v>
      </c>
      <c r="AG407" s="8"/>
      <c r="AH407" s="8"/>
      <c r="AI407" s="8"/>
      <c r="AJ407" s="8"/>
    </row>
    <row r="408" spans="1:36" ht="51.95" customHeight="1" thickBot="1" x14ac:dyDescent="0.25">
      <c r="A408" s="564"/>
      <c r="B408" s="879" t="s">
        <v>1305</v>
      </c>
      <c r="C408" s="103" t="s">
        <v>1076</v>
      </c>
      <c r="D408" s="892" t="s">
        <v>1306</v>
      </c>
      <c r="E408" s="893" t="str">
        <f t="shared" si="93"/>
        <v>Physical illness, disability and CORE-10 score</v>
      </c>
      <c r="F408" s="888" t="s">
        <v>80</v>
      </c>
      <c r="G408" s="888" t="s">
        <v>1307</v>
      </c>
      <c r="H408" s="877" t="s">
        <v>17</v>
      </c>
      <c r="I408" s="35">
        <v>82</v>
      </c>
      <c r="J408" s="880" t="str">
        <f t="shared" si="92"/>
        <v>OLS</v>
      </c>
      <c r="K408" s="892" t="s">
        <v>31</v>
      </c>
      <c r="L408" s="885"/>
      <c r="M408" s="885"/>
      <c r="N408" s="882"/>
      <c r="O408" s="882"/>
      <c r="P408" s="882"/>
      <c r="Q408" s="887"/>
      <c r="R408" s="887"/>
      <c r="S408" s="889"/>
      <c r="T408" s="882"/>
      <c r="U408" s="882"/>
      <c r="V408" s="882"/>
      <c r="W408" s="891"/>
      <c r="X408" s="138"/>
      <c r="Y408" s="504"/>
      <c r="Z408" s="504"/>
      <c r="AA408" s="505"/>
      <c r="AB408" s="534"/>
      <c r="AC408" s="535"/>
      <c r="AD408" s="526" t="s">
        <v>1175</v>
      </c>
      <c r="AG408" s="8"/>
      <c r="AH408" s="8"/>
      <c r="AI408" s="8"/>
      <c r="AJ408" s="8"/>
    </row>
    <row r="409" spans="1:36" ht="26.1" customHeight="1" thickBot="1" x14ac:dyDescent="0.25">
      <c r="A409" s="212"/>
      <c r="B409" s="953" t="s">
        <v>643</v>
      </c>
      <c r="C409" s="90" t="s">
        <v>405</v>
      </c>
      <c r="D409" s="91" t="s">
        <v>407</v>
      </c>
      <c r="E409" s="357" t="str">
        <f t="shared" si="93"/>
        <v>Positive and negative syndrome scale (PANSS)</v>
      </c>
      <c r="F409" s="357" t="s">
        <v>19</v>
      </c>
      <c r="G409" s="357" t="s">
        <v>126</v>
      </c>
      <c r="H409" s="357" t="s">
        <v>8</v>
      </c>
      <c r="I409" s="62">
        <v>4471</v>
      </c>
      <c r="J409" s="550" t="str">
        <f t="shared" si="92"/>
        <v>response mapping; linear random effects model</v>
      </c>
      <c r="K409" s="91"/>
      <c r="L409" s="91"/>
      <c r="M409" s="91"/>
      <c r="N409" s="115"/>
      <c r="O409" s="115"/>
      <c r="P409" s="115"/>
      <c r="Q409" s="122" t="s">
        <v>46</v>
      </c>
      <c r="R409" s="122"/>
      <c r="S409" s="122" t="s">
        <v>645</v>
      </c>
      <c r="T409" s="517"/>
      <c r="U409" s="137" t="s">
        <v>406</v>
      </c>
      <c r="V409" s="137" t="s">
        <v>642</v>
      </c>
      <c r="W409" s="939" t="s">
        <v>705</v>
      </c>
      <c r="X409" s="138"/>
      <c r="Y409" s="12"/>
      <c r="Z409" s="12"/>
      <c r="AA409" s="505" t="str">
        <f t="shared" ref="AA409:AA421" si="94">IF(AB409=0,"",IF(AE409="",MID(C409,FIND(", ",C409)+2,4),AE409))</f>
        <v>2013</v>
      </c>
      <c r="AB409" s="534">
        <f>IF(COUNTIF($C$1:C409,C409)=1,1,0)</f>
        <v>1</v>
      </c>
      <c r="AC409" s="535">
        <f t="shared" ref="AC409:AC421" si="95">IF(AND(F409="EQ-5D",AB409=1),COUNTA(K409:S409),"")</f>
        <v>2</v>
      </c>
      <c r="AD409" s="146" t="s">
        <v>458</v>
      </c>
      <c r="AE409" s="280"/>
      <c r="AG409" s="8"/>
      <c r="AH409" s="8"/>
      <c r="AI409" s="8"/>
      <c r="AJ409" s="8"/>
    </row>
    <row r="410" spans="1:36" ht="51.95" customHeight="1" thickBot="1" x14ac:dyDescent="0.25">
      <c r="A410" s="212"/>
      <c r="B410" s="954"/>
      <c r="C410" s="177" t="s">
        <v>405</v>
      </c>
      <c r="D410" s="111" t="s">
        <v>644</v>
      </c>
      <c r="E410" s="355" t="str">
        <f t="shared" si="93"/>
        <v>Positive and negative syndrome scale (PANSS), Calgary Depression Scale for Schizophrenia (CDSS)</v>
      </c>
      <c r="F410" s="355" t="s">
        <v>19</v>
      </c>
      <c r="G410" s="355" t="s">
        <v>126</v>
      </c>
      <c r="H410" s="355" t="s">
        <v>8</v>
      </c>
      <c r="I410" s="63">
        <v>4470</v>
      </c>
      <c r="J410" s="551" t="str">
        <f t="shared" si="92"/>
        <v>linear random effects model</v>
      </c>
      <c r="K410" s="338"/>
      <c r="L410" s="338"/>
      <c r="M410" s="338"/>
      <c r="N410" s="335"/>
      <c r="O410" s="335"/>
      <c r="P410" s="335"/>
      <c r="Q410" s="128"/>
      <c r="R410" s="128"/>
      <c r="S410" s="122" t="s">
        <v>645</v>
      </c>
      <c r="T410" s="839"/>
      <c r="U410" s="856"/>
      <c r="V410" s="344"/>
      <c r="W410" s="940"/>
      <c r="X410" s="138"/>
      <c r="Y410" s="12"/>
      <c r="Z410" s="12"/>
      <c r="AA410" s="505" t="str">
        <f t="shared" si="94"/>
        <v/>
      </c>
      <c r="AB410" s="534">
        <f>IF(COUNTIF($C$1:C410,C410)=1,1,0)</f>
        <v>0</v>
      </c>
      <c r="AC410" s="535" t="str">
        <f t="shared" si="95"/>
        <v/>
      </c>
      <c r="AD410" s="146" t="s">
        <v>458</v>
      </c>
      <c r="AE410" s="280"/>
      <c r="AG410" s="8"/>
      <c r="AH410" s="8"/>
      <c r="AI410" s="8"/>
      <c r="AJ410" s="8"/>
    </row>
    <row r="411" spans="1:36" ht="39" customHeight="1" thickBot="1" x14ac:dyDescent="0.25">
      <c r="A411" s="212"/>
      <c r="B411" s="954"/>
      <c r="C411" s="90" t="s">
        <v>405</v>
      </c>
      <c r="D411" s="91" t="s">
        <v>407</v>
      </c>
      <c r="E411" s="47" t="str">
        <f t="shared" si="93"/>
        <v>Positive and negative syndrome scale (PANSS)</v>
      </c>
      <c r="F411" s="47" t="s">
        <v>20</v>
      </c>
      <c r="G411" s="47" t="s">
        <v>126</v>
      </c>
      <c r="H411" s="47" t="s">
        <v>8</v>
      </c>
      <c r="I411" s="178">
        <v>4338</v>
      </c>
      <c r="J411" s="551" t="str">
        <f t="shared" si="92"/>
        <v>linear random effects model</v>
      </c>
      <c r="K411" s="338"/>
      <c r="L411" s="338"/>
      <c r="M411" s="338"/>
      <c r="N411" s="335"/>
      <c r="O411" s="335"/>
      <c r="P411" s="335"/>
      <c r="Q411" s="128"/>
      <c r="R411" s="128"/>
      <c r="S411" s="122" t="s">
        <v>645</v>
      </c>
      <c r="T411" s="839"/>
      <c r="U411" s="856"/>
      <c r="V411" s="344"/>
      <c r="W411" s="940"/>
      <c r="X411" s="138"/>
      <c r="Y411" s="12"/>
      <c r="Z411" s="12"/>
      <c r="AA411" s="505" t="str">
        <f t="shared" si="94"/>
        <v/>
      </c>
      <c r="AB411" s="534">
        <f>IF(COUNTIF($C$1:C411,C411)=1,1,0)</f>
        <v>0</v>
      </c>
      <c r="AC411" s="535" t="str">
        <f t="shared" si="95"/>
        <v/>
      </c>
      <c r="AD411" s="147" t="s">
        <v>639</v>
      </c>
      <c r="AE411" s="279"/>
      <c r="AG411" s="8"/>
      <c r="AH411" s="8"/>
      <c r="AI411" s="8"/>
      <c r="AJ411" s="8"/>
    </row>
    <row r="412" spans="1:36" ht="51.95" customHeight="1" thickBot="1" x14ac:dyDescent="0.25">
      <c r="B412" s="936"/>
      <c r="C412" s="177" t="s">
        <v>405</v>
      </c>
      <c r="D412" s="111" t="s">
        <v>644</v>
      </c>
      <c r="E412" s="358" t="str">
        <f t="shared" si="93"/>
        <v>Positive and negative syndrome scale (PANSS), Calgary Depression Scale for Schizophrenia (CDSS)</v>
      </c>
      <c r="F412" s="47" t="s">
        <v>20</v>
      </c>
      <c r="G412" s="47" t="s">
        <v>126</v>
      </c>
      <c r="H412" s="47" t="s">
        <v>8</v>
      </c>
      <c r="I412" s="63">
        <v>4258</v>
      </c>
      <c r="J412" s="552" t="str">
        <f t="shared" si="92"/>
        <v>linear random effects model</v>
      </c>
      <c r="K412" s="339"/>
      <c r="L412" s="339"/>
      <c r="M412" s="339"/>
      <c r="N412" s="336"/>
      <c r="O412" s="336"/>
      <c r="P412" s="336"/>
      <c r="Q412" s="352"/>
      <c r="R412" s="128"/>
      <c r="S412" s="122" t="s">
        <v>645</v>
      </c>
      <c r="T412" s="840"/>
      <c r="U412" s="854"/>
      <c r="V412" s="345" t="s">
        <v>642</v>
      </c>
      <c r="W412" s="958"/>
      <c r="X412" s="138"/>
      <c r="Y412" s="12"/>
      <c r="Z412" s="12"/>
      <c r="AA412" s="505" t="str">
        <f t="shared" si="94"/>
        <v/>
      </c>
      <c r="AB412" s="534">
        <f>IF(COUNTIF($C$1:C412,C412)=1,1,0)</f>
        <v>0</v>
      </c>
      <c r="AC412" s="535" t="str">
        <f t="shared" si="95"/>
        <v/>
      </c>
      <c r="AD412" s="147" t="s">
        <v>639</v>
      </c>
      <c r="AE412" s="279"/>
      <c r="AG412" s="8"/>
      <c r="AH412" s="8"/>
      <c r="AI412" s="8"/>
      <c r="AJ412" s="8"/>
    </row>
    <row r="413" spans="1:36" ht="87.75" customHeight="1" thickBot="1" x14ac:dyDescent="0.25">
      <c r="A413" s="212"/>
      <c r="B413" s="28" t="s">
        <v>319</v>
      </c>
      <c r="C413" s="103" t="s">
        <v>254</v>
      </c>
      <c r="D413" s="337" t="s">
        <v>257</v>
      </c>
      <c r="E413" s="47" t="str">
        <f t="shared" si="93"/>
        <v>Nottingham Health Profiles (NHP)</v>
      </c>
      <c r="F413" s="29" t="s">
        <v>19</v>
      </c>
      <c r="G413" s="317" t="s">
        <v>259</v>
      </c>
      <c r="H413" s="317" t="s">
        <v>7</v>
      </c>
      <c r="I413" s="30" t="s">
        <v>258</v>
      </c>
      <c r="J413" s="550" t="str">
        <f t="shared" si="92"/>
        <v>OLS</v>
      </c>
      <c r="K413" s="95" t="s">
        <v>31</v>
      </c>
      <c r="L413" s="339"/>
      <c r="M413" s="339"/>
      <c r="N413" s="336"/>
      <c r="O413" s="336"/>
      <c r="P413" s="336"/>
      <c r="Q413" s="352"/>
      <c r="R413" s="765"/>
      <c r="S413" s="352"/>
      <c r="T413" s="840"/>
      <c r="U413" s="854"/>
      <c r="V413" s="345"/>
      <c r="W413" s="327" t="s">
        <v>466</v>
      </c>
      <c r="X413" s="138"/>
      <c r="Y413" s="12"/>
      <c r="Z413" s="12"/>
      <c r="AA413" s="505" t="str">
        <f t="shared" si="94"/>
        <v>2012</v>
      </c>
      <c r="AB413" s="534">
        <f>IF(COUNTIF($C$1:C413,C413)=1,1,0)</f>
        <v>1</v>
      </c>
      <c r="AC413" s="535">
        <f t="shared" si="95"/>
        <v>1</v>
      </c>
      <c r="AD413" s="146" t="s">
        <v>458</v>
      </c>
      <c r="AE413" s="280"/>
      <c r="AG413" s="8"/>
      <c r="AH413" s="8"/>
      <c r="AI413" s="8"/>
      <c r="AJ413" s="8"/>
    </row>
    <row r="414" spans="1:36" ht="88.5" customHeight="1" thickBot="1" x14ac:dyDescent="0.25">
      <c r="B414" s="28" t="s">
        <v>385</v>
      </c>
      <c r="C414" s="103" t="s">
        <v>386</v>
      </c>
      <c r="D414" s="337" t="s">
        <v>387</v>
      </c>
      <c r="E414" s="357" t="str">
        <f t="shared" si="93"/>
        <v>12-item Multiple Sclerosis Walking Scale (MSWS-12)</v>
      </c>
      <c r="F414" s="29" t="s">
        <v>19</v>
      </c>
      <c r="G414" s="317" t="s">
        <v>74</v>
      </c>
      <c r="H414" s="29" t="s">
        <v>5</v>
      </c>
      <c r="I414" s="30">
        <v>1752</v>
      </c>
      <c r="J414" s="9" t="str">
        <f t="shared" si="92"/>
        <v>OLS</v>
      </c>
      <c r="K414" s="95" t="s">
        <v>31</v>
      </c>
      <c r="L414" s="95"/>
      <c r="M414" s="95"/>
      <c r="N414" s="117"/>
      <c r="O414" s="117"/>
      <c r="P414" s="117"/>
      <c r="Q414" s="118"/>
      <c r="R414" s="118"/>
      <c r="S414" s="117"/>
      <c r="T414" s="519"/>
      <c r="U414" s="690" t="str">
        <f>V414</f>
        <v>Externally validated by {Sidovar, 2016 #507}. Cost utility analysis results of this algorithm and that by {Hawton, 2011 #222} are compared in {Limone, 2013 #326}</v>
      </c>
      <c r="V414" s="118" t="s">
        <v>702</v>
      </c>
      <c r="W414" s="166" t="s">
        <v>701</v>
      </c>
      <c r="X414" s="138"/>
      <c r="Y414" s="12"/>
      <c r="Z414" s="12"/>
      <c r="AA414" s="505" t="str">
        <f t="shared" si="94"/>
        <v>2013</v>
      </c>
      <c r="AB414" s="534">
        <f>IF(COUNTIF($C$1:C414,C414)=1,1,0)</f>
        <v>1</v>
      </c>
      <c r="AC414" s="535">
        <f t="shared" si="95"/>
        <v>1</v>
      </c>
      <c r="AD414" s="146" t="s">
        <v>458</v>
      </c>
      <c r="AE414" s="280"/>
      <c r="AG414" s="8"/>
      <c r="AH414" s="8"/>
      <c r="AI414" s="8"/>
      <c r="AJ414" s="8"/>
    </row>
    <row r="415" spans="1:36" ht="65.099999999999994" customHeight="1" thickBot="1" x14ac:dyDescent="0.25">
      <c r="B415" s="28" t="s">
        <v>500</v>
      </c>
      <c r="C415" s="103" t="s">
        <v>694</v>
      </c>
      <c r="D415" s="707" t="s">
        <v>501</v>
      </c>
      <c r="E415" s="357" t="str">
        <f t="shared" si="93"/>
        <v>Functional Assessment of Cancer Therapy - Prostate (FACT-P)</v>
      </c>
      <c r="F415" s="59" t="s">
        <v>19</v>
      </c>
      <c r="G415" s="347" t="s">
        <v>106</v>
      </c>
      <c r="H415" s="347" t="s">
        <v>3</v>
      </c>
      <c r="I415" s="80">
        <v>236</v>
      </c>
      <c r="J415" s="9" t="str">
        <f t="shared" si="92"/>
        <v>GEE; 2-part; group-specific model: separate GEE models for good and poor health</v>
      </c>
      <c r="K415" s="95"/>
      <c r="L415" s="95"/>
      <c r="M415" s="105" t="s">
        <v>36</v>
      </c>
      <c r="N415" s="131" t="s">
        <v>44</v>
      </c>
      <c r="O415" s="117"/>
      <c r="P415" s="117"/>
      <c r="Q415" s="118"/>
      <c r="R415" s="118"/>
      <c r="S415" s="131" t="s">
        <v>502</v>
      </c>
      <c r="T415" s="519"/>
      <c r="U415" s="690"/>
      <c r="V415" s="118"/>
      <c r="W415" s="44"/>
      <c r="X415" s="138"/>
      <c r="Y415" s="66"/>
      <c r="Z415" s="66"/>
      <c r="AA415" s="505" t="str">
        <f t="shared" si="94"/>
        <v>2014</v>
      </c>
      <c r="AB415" s="534">
        <f>IF(COUNTIF($C$1:C415,C415)=1,1,0)</f>
        <v>1</v>
      </c>
      <c r="AC415" s="535">
        <f t="shared" si="95"/>
        <v>3</v>
      </c>
      <c r="AD415" s="147" t="s">
        <v>474</v>
      </c>
      <c r="AE415" s="279"/>
      <c r="AG415" s="55"/>
      <c r="AH415" s="55"/>
      <c r="AI415" s="55"/>
      <c r="AJ415" s="55"/>
    </row>
    <row r="416" spans="1:36" ht="65.099999999999994" customHeight="1" thickBot="1" x14ac:dyDescent="0.25">
      <c r="B416" s="446" t="s">
        <v>910</v>
      </c>
      <c r="C416" s="103" t="s">
        <v>909</v>
      </c>
      <c r="D416" s="371" t="s">
        <v>899</v>
      </c>
      <c r="E416" s="372" t="str">
        <f t="shared" si="93"/>
        <v>Glasgow Outcome Scale (GOS)</v>
      </c>
      <c r="F416" s="59" t="s">
        <v>19</v>
      </c>
      <c r="G416" s="373" t="s">
        <v>911</v>
      </c>
      <c r="H416" s="373" t="s">
        <v>5</v>
      </c>
      <c r="I416" s="80">
        <v>3181</v>
      </c>
      <c r="J416" s="9" t="str">
        <f t="shared" si="92"/>
        <v>Unclear - appears to have been simple calculation of group means</v>
      </c>
      <c r="K416" s="214" t="s">
        <v>912</v>
      </c>
      <c r="L416" s="95"/>
      <c r="M416" s="105"/>
      <c r="N416" s="131"/>
      <c r="O416" s="117"/>
      <c r="P416" s="117"/>
      <c r="Q416" s="118"/>
      <c r="R416" s="118"/>
      <c r="S416" s="131"/>
      <c r="T416" s="519"/>
      <c r="U416" s="690"/>
      <c r="V416" s="118"/>
      <c r="W416" s="44"/>
      <c r="X416" s="138"/>
      <c r="Y416" s="66"/>
      <c r="Z416" s="66"/>
      <c r="AA416" s="505" t="str">
        <f t="shared" si="94"/>
        <v>2010</v>
      </c>
      <c r="AB416" s="534">
        <f>IF(COUNTIF($C$1:C416,C416)=1,1,0)</f>
        <v>1</v>
      </c>
      <c r="AC416" s="535">
        <f t="shared" si="95"/>
        <v>1</v>
      </c>
      <c r="AD416" s="147" t="s">
        <v>848</v>
      </c>
      <c r="AE416" s="279"/>
      <c r="AG416" s="55"/>
      <c r="AH416" s="55"/>
      <c r="AI416" s="55"/>
      <c r="AJ416" s="55"/>
    </row>
    <row r="417" spans="1:38" ht="99.75" customHeight="1" thickBot="1" x14ac:dyDescent="0.25">
      <c r="B417" s="220" t="s">
        <v>446</v>
      </c>
      <c r="C417" s="290" t="s">
        <v>792</v>
      </c>
      <c r="D417" s="337" t="s">
        <v>207</v>
      </c>
      <c r="E417" s="357" t="str">
        <f t="shared" si="93"/>
        <v>Health assessment questionnaire (HAQ)</v>
      </c>
      <c r="F417" s="29" t="s">
        <v>19</v>
      </c>
      <c r="G417" s="317" t="s">
        <v>27</v>
      </c>
      <c r="H417" s="317" t="s">
        <v>9</v>
      </c>
      <c r="I417" s="30">
        <v>1812</v>
      </c>
      <c r="J417" s="9" t="str">
        <f t="shared" si="92"/>
        <v>Mixed model</v>
      </c>
      <c r="K417" s="95"/>
      <c r="L417" s="95"/>
      <c r="M417" s="95"/>
      <c r="N417" s="117"/>
      <c r="O417" s="117"/>
      <c r="P417" s="117"/>
      <c r="Q417" s="118"/>
      <c r="R417" s="118"/>
      <c r="S417" s="118" t="s">
        <v>447</v>
      </c>
      <c r="T417" s="519"/>
      <c r="U417" s="519"/>
      <c r="V417" s="117"/>
      <c r="W417" s="37"/>
      <c r="X417" s="138"/>
      <c r="Y417" s="12"/>
      <c r="Z417" s="12"/>
      <c r="AA417" s="505">
        <f t="shared" si="94"/>
        <v>2009</v>
      </c>
      <c r="AB417" s="534">
        <f>IF(COUNTIF($C$1:C417,C417)=1,1,0)</f>
        <v>1</v>
      </c>
      <c r="AC417" s="535">
        <f t="shared" si="95"/>
        <v>1</v>
      </c>
      <c r="AE417" s="112">
        <v>2009</v>
      </c>
      <c r="AG417" s="8"/>
      <c r="AH417" s="8"/>
      <c r="AI417" s="8"/>
      <c r="AJ417" s="8"/>
    </row>
    <row r="418" spans="1:38" ht="75" customHeight="1" thickBot="1" x14ac:dyDescent="0.25">
      <c r="B418" s="28" t="s">
        <v>320</v>
      </c>
      <c r="C418" s="103" t="s">
        <v>247</v>
      </c>
      <c r="D418" s="364" t="s">
        <v>661</v>
      </c>
      <c r="E418" s="357" t="str">
        <f t="shared" si="93"/>
        <v>St George's Respiratory Questionnaire (SGRQ)</v>
      </c>
      <c r="F418" s="29" t="s">
        <v>19</v>
      </c>
      <c r="G418" s="317" t="s">
        <v>147</v>
      </c>
      <c r="H418" s="317" t="s">
        <v>12</v>
      </c>
      <c r="I418" s="30">
        <v>168</v>
      </c>
      <c r="J418" s="9" t="str">
        <f t="shared" si="92"/>
        <v>OLS</v>
      </c>
      <c r="K418" s="95" t="s">
        <v>31</v>
      </c>
      <c r="L418" s="95"/>
      <c r="M418" s="95"/>
      <c r="N418" s="117"/>
      <c r="O418" s="117"/>
      <c r="P418" s="117"/>
      <c r="Q418" s="118"/>
      <c r="R418" s="118"/>
      <c r="S418" s="117"/>
      <c r="T418" s="519"/>
      <c r="U418" s="519" t="s">
        <v>248</v>
      </c>
      <c r="V418" s="117" t="s">
        <v>248</v>
      </c>
      <c r="W418" s="32" t="s">
        <v>343</v>
      </c>
      <c r="X418" s="138"/>
      <c r="Y418" s="12"/>
      <c r="Z418" s="12"/>
      <c r="AA418" s="505">
        <f t="shared" si="94"/>
        <v>2005</v>
      </c>
      <c r="AB418" s="534">
        <f>IF(COUNTIF($C$1:C418,C418)=1,1,0)</f>
        <v>1</v>
      </c>
      <c r="AC418" s="535">
        <f t="shared" si="95"/>
        <v>1</v>
      </c>
      <c r="AE418" s="112">
        <v>2005</v>
      </c>
      <c r="AG418" s="8"/>
      <c r="AH418" s="8"/>
      <c r="AI418" s="8"/>
      <c r="AJ418" s="8"/>
    </row>
    <row r="419" spans="1:38" ht="26.1" customHeight="1" thickBot="1" x14ac:dyDescent="0.25">
      <c r="B419" s="953" t="s">
        <v>622</v>
      </c>
      <c r="C419" s="90" t="s">
        <v>621</v>
      </c>
      <c r="D419" s="107" t="s">
        <v>164</v>
      </c>
      <c r="E419" s="357" t="str">
        <f t="shared" si="93"/>
        <v>Health Assessment Questionnaire (HAQ)</v>
      </c>
      <c r="F419" s="357" t="s">
        <v>19</v>
      </c>
      <c r="G419" s="331" t="s">
        <v>27</v>
      </c>
      <c r="H419" s="331" t="s">
        <v>9</v>
      </c>
      <c r="I419" s="62">
        <v>169</v>
      </c>
      <c r="J419" s="550" t="str">
        <f t="shared" si="92"/>
        <v>OLS</v>
      </c>
      <c r="K419" s="107" t="s">
        <v>31</v>
      </c>
      <c r="L419" s="91"/>
      <c r="M419" s="91"/>
      <c r="N419" s="115"/>
      <c r="O419" s="115"/>
      <c r="P419" s="115"/>
      <c r="Q419" s="122"/>
      <c r="R419" s="122"/>
      <c r="S419" s="115"/>
      <c r="T419" s="519"/>
      <c r="U419" s="519"/>
      <c r="V419" s="966" t="s">
        <v>601</v>
      </c>
      <c r="W419" s="939" t="s">
        <v>620</v>
      </c>
      <c r="X419" s="138"/>
      <c r="Y419" s="12"/>
      <c r="Z419" s="12"/>
      <c r="AA419" s="505" t="str">
        <f t="shared" si="94"/>
        <v>2010</v>
      </c>
      <c r="AB419" s="534">
        <f>IF(COUNTIF($C$1:C419,C419)=1,1,0)</f>
        <v>1</v>
      </c>
      <c r="AC419" s="535">
        <f t="shared" si="95"/>
        <v>1</v>
      </c>
      <c r="AD419" s="147" t="s">
        <v>545</v>
      </c>
      <c r="AE419" s="279"/>
      <c r="AG419" s="8"/>
      <c r="AH419" s="8"/>
      <c r="AI419" s="8"/>
      <c r="AJ419" s="8"/>
    </row>
    <row r="420" spans="1:38" ht="39" customHeight="1" thickBot="1" x14ac:dyDescent="0.25">
      <c r="B420" s="936"/>
      <c r="C420" s="104" t="s">
        <v>621</v>
      </c>
      <c r="D420" s="196" t="s">
        <v>164</v>
      </c>
      <c r="E420" s="47" t="str">
        <f t="shared" si="93"/>
        <v>Health Assessment Questionnaire (HAQ)</v>
      </c>
      <c r="F420" s="324" t="s">
        <v>1</v>
      </c>
      <c r="G420" s="323" t="s">
        <v>27</v>
      </c>
      <c r="H420" s="323" t="s">
        <v>9</v>
      </c>
      <c r="I420" s="268">
        <v>170</v>
      </c>
      <c r="J420" s="545" t="str">
        <f t="shared" si="92"/>
        <v>OLS</v>
      </c>
      <c r="K420" s="108" t="s">
        <v>31</v>
      </c>
      <c r="L420" s="339"/>
      <c r="M420" s="339"/>
      <c r="N420" s="336"/>
      <c r="O420" s="336"/>
      <c r="P420" s="336"/>
      <c r="Q420" s="352"/>
      <c r="R420" s="765"/>
      <c r="S420" s="336"/>
      <c r="T420" s="519"/>
      <c r="U420" s="519"/>
      <c r="V420" s="968"/>
      <c r="W420" s="958"/>
      <c r="X420" s="138"/>
      <c r="Y420" s="12"/>
      <c r="Z420" s="12"/>
      <c r="AA420" s="505" t="str">
        <f t="shared" si="94"/>
        <v/>
      </c>
      <c r="AB420" s="534">
        <f>IF(COUNTIF($C$1:C420,C420)=1,1,0)</f>
        <v>0</v>
      </c>
      <c r="AC420" s="535" t="str">
        <f t="shared" si="95"/>
        <v/>
      </c>
      <c r="AD420" s="147" t="s">
        <v>545</v>
      </c>
      <c r="AE420" s="279"/>
      <c r="AG420" s="8"/>
      <c r="AH420" s="8"/>
      <c r="AI420" s="8"/>
      <c r="AJ420" s="8"/>
    </row>
    <row r="421" spans="1:38" ht="39" customHeight="1" thickBot="1" x14ac:dyDescent="0.25">
      <c r="B421" s="28" t="s">
        <v>321</v>
      </c>
      <c r="C421" s="94" t="s">
        <v>85</v>
      </c>
      <c r="D421" s="214" t="s">
        <v>661</v>
      </c>
      <c r="E421" s="357" t="str">
        <f t="shared" si="93"/>
        <v>St George's Respiratory Questionnaire (SGRQ)</v>
      </c>
      <c r="F421" s="29" t="s">
        <v>19</v>
      </c>
      <c r="G421" s="29" t="s">
        <v>147</v>
      </c>
      <c r="H421" s="29" t="s">
        <v>12</v>
      </c>
      <c r="I421" s="30">
        <v>14612</v>
      </c>
      <c r="J421" s="9" t="str">
        <f t="shared" si="92"/>
        <v>OLS; GLM; 2-part</v>
      </c>
      <c r="K421" s="95" t="s">
        <v>31</v>
      </c>
      <c r="L421" s="95" t="s">
        <v>45</v>
      </c>
      <c r="M421" s="95"/>
      <c r="N421" s="118" t="s">
        <v>44</v>
      </c>
      <c r="O421" s="118"/>
      <c r="P421" s="118"/>
      <c r="Q421" s="118"/>
      <c r="R421" s="118"/>
      <c r="S421" s="117"/>
      <c r="T421" s="519"/>
      <c r="U421" s="519" t="s">
        <v>223</v>
      </c>
      <c r="V421" s="117" t="s">
        <v>223</v>
      </c>
      <c r="W421" s="32" t="s">
        <v>347</v>
      </c>
      <c r="X421" s="117"/>
      <c r="Y421" s="12"/>
      <c r="Z421" s="12"/>
      <c r="AA421" s="505" t="str">
        <f t="shared" si="94"/>
        <v>2011</v>
      </c>
      <c r="AB421" s="534">
        <f>IF(COUNTIF($C$1:C421,C421)=1,1,0)</f>
        <v>1</v>
      </c>
      <c r="AC421" s="535">
        <f t="shared" si="95"/>
        <v>3</v>
      </c>
      <c r="AG421" s="8"/>
      <c r="AH421" s="8"/>
      <c r="AI421" s="8"/>
      <c r="AJ421" s="8"/>
    </row>
    <row r="422" spans="1:38" ht="39" customHeight="1" thickBot="1" x14ac:dyDescent="0.25">
      <c r="B422" s="935" t="s">
        <v>1016</v>
      </c>
      <c r="C422" s="90" t="s">
        <v>1005</v>
      </c>
      <c r="D422" s="511" t="s">
        <v>1017</v>
      </c>
      <c r="E422" s="507" t="s">
        <v>1017</v>
      </c>
      <c r="F422" s="615" t="s">
        <v>19</v>
      </c>
      <c r="G422" s="507" t="s">
        <v>482</v>
      </c>
      <c r="H422" s="615" t="s">
        <v>3</v>
      </c>
      <c r="I422" s="33">
        <v>209</v>
      </c>
      <c r="J422" s="614" t="str">
        <f t="shared" si="92"/>
        <v>OLS; 2-part</v>
      </c>
      <c r="K422" s="511" t="s">
        <v>31</v>
      </c>
      <c r="L422" s="91"/>
      <c r="M422" s="91"/>
      <c r="N422" s="522" t="s">
        <v>44</v>
      </c>
      <c r="O422" s="122"/>
      <c r="P422" s="122"/>
      <c r="Q422" s="122"/>
      <c r="R422" s="122"/>
      <c r="S422" s="517"/>
      <c r="T422" s="517" t="s">
        <v>1018</v>
      </c>
      <c r="U422" s="517"/>
      <c r="V422" s="517"/>
      <c r="W422" s="612"/>
      <c r="X422" s="517"/>
      <c r="Y422" s="505"/>
      <c r="Z422" s="505"/>
      <c r="AA422" s="505"/>
      <c r="AB422" s="534"/>
      <c r="AC422" s="535"/>
      <c r="AD422" s="595" t="s">
        <v>1045</v>
      </c>
      <c r="AG422" s="8"/>
      <c r="AH422" s="8"/>
      <c r="AI422" s="8"/>
      <c r="AJ422" s="8"/>
    </row>
    <row r="423" spans="1:38" ht="39" customHeight="1" thickBot="1" x14ac:dyDescent="0.25">
      <c r="B423" s="936"/>
      <c r="C423" s="245" t="s">
        <v>1005</v>
      </c>
      <c r="D423" s="537" t="s">
        <v>1017</v>
      </c>
      <c r="E423" s="230" t="s">
        <v>1017</v>
      </c>
      <c r="F423" s="607" t="s">
        <v>1</v>
      </c>
      <c r="G423" s="611" t="s">
        <v>482</v>
      </c>
      <c r="H423" s="607" t="s">
        <v>3</v>
      </c>
      <c r="I423" s="267">
        <v>209</v>
      </c>
      <c r="J423" s="606" t="str">
        <f t="shared" si="92"/>
        <v>OLS; 2-part</v>
      </c>
      <c r="K423" s="537" t="s">
        <v>31</v>
      </c>
      <c r="L423" s="613"/>
      <c r="M423" s="613"/>
      <c r="N423" s="620" t="s">
        <v>44</v>
      </c>
      <c r="O423" s="610"/>
      <c r="P423" s="610"/>
      <c r="Q423" s="610"/>
      <c r="R423" s="765"/>
      <c r="S423" s="609"/>
      <c r="T423" s="840" t="s">
        <v>1018</v>
      </c>
      <c r="U423" s="840"/>
      <c r="V423" s="609"/>
      <c r="W423" s="608"/>
      <c r="X423" s="609"/>
      <c r="Y423" s="13"/>
      <c r="Z423" s="13"/>
      <c r="AA423" s="505"/>
      <c r="AB423" s="534"/>
      <c r="AC423" s="535"/>
      <c r="AD423" s="595" t="s">
        <v>1045</v>
      </c>
      <c r="AG423" s="8"/>
      <c r="AH423" s="8"/>
      <c r="AI423" s="8"/>
      <c r="AJ423" s="8"/>
    </row>
    <row r="424" spans="1:38" ht="78" customHeight="1" thickBot="1" x14ac:dyDescent="0.25">
      <c r="B424" s="220" t="s">
        <v>842</v>
      </c>
      <c r="C424" s="94" t="s">
        <v>827</v>
      </c>
      <c r="D424" s="214" t="s">
        <v>843</v>
      </c>
      <c r="E424" s="357" t="str">
        <f>D424</f>
        <v>Adult Social Care Outcome Tool (ASCOT)</v>
      </c>
      <c r="F424" s="219" t="s">
        <v>19</v>
      </c>
      <c r="G424" s="59" t="s">
        <v>22</v>
      </c>
      <c r="H424" s="59" t="s">
        <v>22</v>
      </c>
      <c r="I424" s="301" t="s">
        <v>847</v>
      </c>
      <c r="J424" s="9" t="str">
        <f t="shared" si="92"/>
        <v>OLS; Utilities were mapped via TTO valuations of multiple health states, not patients' responses to both questionnaires</v>
      </c>
      <c r="K424" s="214" t="s">
        <v>31</v>
      </c>
      <c r="L424" s="95"/>
      <c r="M424" s="95"/>
      <c r="N424" s="118"/>
      <c r="O424" s="118"/>
      <c r="P424" s="118"/>
      <c r="Q424" s="118"/>
      <c r="R424" s="118"/>
      <c r="S424" s="215" t="s">
        <v>846</v>
      </c>
      <c r="T424" s="519"/>
      <c r="U424" s="519"/>
      <c r="V424" s="117"/>
      <c r="W424" s="216" t="s">
        <v>844</v>
      </c>
      <c r="X424" s="117"/>
      <c r="Y424" s="12"/>
      <c r="Z424" s="12"/>
      <c r="AA424" s="505" t="str">
        <f>IF(AB424=0,"",IF(AE424="",MID(C424,FIND(", ",C424)+2,4),AE424))</f>
        <v>2018</v>
      </c>
      <c r="AB424" s="534">
        <f>IF(COUNTIF($C$1:C424,C424)=1,1,0)</f>
        <v>1</v>
      </c>
      <c r="AC424" s="535">
        <f>IF(AND(F424="EQ-5D",AB424=1),COUNTA(K424:S424),"")</f>
        <v>2</v>
      </c>
      <c r="AD424" s="147" t="s">
        <v>848</v>
      </c>
      <c r="AG424" s="8"/>
      <c r="AH424" s="8"/>
      <c r="AI424" s="8"/>
      <c r="AJ424" s="8"/>
    </row>
    <row r="425" spans="1:38" ht="65.099999999999994" customHeight="1" thickBot="1" x14ac:dyDescent="0.25">
      <c r="A425" s="564"/>
      <c r="B425" s="635" t="s">
        <v>1130</v>
      </c>
      <c r="C425" s="217" t="s">
        <v>1062</v>
      </c>
      <c r="D425" s="514" t="s">
        <v>1131</v>
      </c>
      <c r="E425" s="632" t="str">
        <f>D425</f>
        <v>Irritable Bowel Syndrome Quality of Life (IBS-QoL)</v>
      </c>
      <c r="F425" s="506" t="s">
        <v>80</v>
      </c>
      <c r="G425" s="59" t="s">
        <v>1132</v>
      </c>
      <c r="H425" s="59" t="s">
        <v>6</v>
      </c>
      <c r="I425" s="466">
        <v>189</v>
      </c>
      <c r="J425" s="9" t="str">
        <f t="shared" si="92"/>
        <v>OLS; CLAD; Adjusted Limited Dependent Variable Mixture Model (ALDVMM)</v>
      </c>
      <c r="K425" s="514" t="s">
        <v>31</v>
      </c>
      <c r="L425" s="95"/>
      <c r="M425" s="95"/>
      <c r="N425" s="118"/>
      <c r="O425" s="520" t="s">
        <v>59</v>
      </c>
      <c r="P425" s="118"/>
      <c r="Q425" s="118"/>
      <c r="R425" s="118"/>
      <c r="S425" s="520" t="s">
        <v>1133</v>
      </c>
      <c r="T425" s="519"/>
      <c r="U425" s="519"/>
      <c r="V425" s="519"/>
      <c r="W425" s="216"/>
      <c r="X425" s="519"/>
      <c r="Y425" s="504"/>
      <c r="Z425" s="504"/>
      <c r="AA425" s="505"/>
      <c r="AB425" s="534"/>
      <c r="AC425" s="535"/>
      <c r="AD425" s="477" t="s">
        <v>1175</v>
      </c>
      <c r="AG425" s="8"/>
      <c r="AH425" s="8"/>
      <c r="AI425" s="8"/>
      <c r="AJ425" s="8"/>
    </row>
    <row r="426" spans="1:38" ht="51.95" customHeight="1" thickBot="1" x14ac:dyDescent="0.25">
      <c r="A426" s="564"/>
      <c r="B426" s="734" t="s">
        <v>1202</v>
      </c>
      <c r="C426" s="217" t="s">
        <v>1077</v>
      </c>
      <c r="D426" s="514" t="s">
        <v>1201</v>
      </c>
      <c r="E426" s="506" t="s">
        <v>1201</v>
      </c>
      <c r="F426" s="506" t="s">
        <v>80</v>
      </c>
      <c r="G426" s="59" t="s">
        <v>235</v>
      </c>
      <c r="H426" s="59" t="s">
        <v>13</v>
      </c>
      <c r="I426" s="466">
        <v>225</v>
      </c>
      <c r="J426" s="9" t="str">
        <f t="shared" si="92"/>
        <v>OLS; GLM; Tobit</v>
      </c>
      <c r="K426" s="514" t="s">
        <v>31</v>
      </c>
      <c r="L426" s="514" t="s">
        <v>45</v>
      </c>
      <c r="M426" s="95"/>
      <c r="N426" s="118"/>
      <c r="O426" s="520"/>
      <c r="P426" s="520" t="s">
        <v>88</v>
      </c>
      <c r="Q426" s="118"/>
      <c r="R426" s="118"/>
      <c r="S426" s="520"/>
      <c r="T426" s="519"/>
      <c r="U426" s="519"/>
      <c r="V426" s="519"/>
      <c r="W426" s="216"/>
      <c r="X426" s="519"/>
      <c r="Y426" s="504"/>
      <c r="Z426" s="504"/>
      <c r="AA426" s="505"/>
      <c r="AB426" s="534"/>
      <c r="AC426" s="535"/>
      <c r="AD426" s="477" t="s">
        <v>1175</v>
      </c>
      <c r="AG426" s="8"/>
      <c r="AH426" s="8"/>
      <c r="AI426" s="8"/>
      <c r="AJ426" s="8"/>
    </row>
    <row r="427" spans="1:38" ht="39" customHeight="1" thickBot="1" x14ac:dyDescent="0.25">
      <c r="B427" s="32" t="s">
        <v>322</v>
      </c>
      <c r="C427" s="94" t="s">
        <v>111</v>
      </c>
      <c r="D427" s="95" t="s">
        <v>26</v>
      </c>
      <c r="E427" s="357" t="str">
        <f t="shared" ref="E427:E435" si="96">D427</f>
        <v>SF-12</v>
      </c>
      <c r="F427" s="29" t="s">
        <v>19</v>
      </c>
      <c r="G427" s="29" t="s">
        <v>22</v>
      </c>
      <c r="H427" s="29" t="s">
        <v>22</v>
      </c>
      <c r="I427" s="30">
        <v>23647</v>
      </c>
      <c r="J427" s="9" t="str">
        <f t="shared" si="92"/>
        <v>OLS; CLAD; Tobit</v>
      </c>
      <c r="K427" s="95" t="s">
        <v>31</v>
      </c>
      <c r="L427" s="95"/>
      <c r="M427" s="95"/>
      <c r="N427" s="117"/>
      <c r="O427" s="118" t="s">
        <v>59</v>
      </c>
      <c r="P427" s="118" t="s">
        <v>88</v>
      </c>
      <c r="Q427" s="117"/>
      <c r="R427" s="519"/>
      <c r="S427" s="117"/>
      <c r="T427" s="519"/>
      <c r="U427" s="519"/>
      <c r="V427" s="117"/>
      <c r="W427" s="37"/>
      <c r="X427" s="117"/>
      <c r="Y427" s="12"/>
      <c r="Z427" s="12"/>
      <c r="AA427" s="505" t="str">
        <f t="shared" ref="AA427:AA487" si="97">IF(AB427=0,"",IF(AE427="",MID(C427,FIND(", ",C427)+2,4),AE427))</f>
        <v>2006</v>
      </c>
      <c r="AB427" s="534">
        <f>IF(COUNTIF($C$1:C427,C427)=1,1,0)</f>
        <v>1</v>
      </c>
      <c r="AC427" s="535">
        <f t="shared" ref="AC427:AC487" si="98">IF(AND(F427="EQ-5D",AB427=1),COUNTA(K427:S427),"")</f>
        <v>3</v>
      </c>
      <c r="AG427" s="8"/>
      <c r="AH427" s="8"/>
      <c r="AI427" s="43" t="s">
        <v>682</v>
      </c>
      <c r="AJ427" s="8"/>
    </row>
    <row r="428" spans="1:38" ht="39" customHeight="1" thickBot="1" x14ac:dyDescent="0.25">
      <c r="B428" s="939" t="s">
        <v>510</v>
      </c>
      <c r="C428" s="90" t="s">
        <v>473</v>
      </c>
      <c r="D428" s="107" t="s">
        <v>511</v>
      </c>
      <c r="E428" s="357" t="str">
        <f t="shared" si="96"/>
        <v>Functional Assessment of Cancer Therapy - General (FACT-G)</v>
      </c>
      <c r="F428" s="331" t="s">
        <v>19</v>
      </c>
      <c r="G428" s="548" t="s">
        <v>512</v>
      </c>
      <c r="H428" s="548" t="s">
        <v>3</v>
      </c>
      <c r="I428" s="510">
        <v>184</v>
      </c>
      <c r="J428" s="550" t="str">
        <f t="shared" si="92"/>
        <v>OLS; GLM; CLAD</v>
      </c>
      <c r="K428" s="107" t="s">
        <v>31</v>
      </c>
      <c r="L428" s="107" t="s">
        <v>45</v>
      </c>
      <c r="M428" s="91"/>
      <c r="N428" s="115"/>
      <c r="O428" s="119" t="s">
        <v>59</v>
      </c>
      <c r="P428" s="122"/>
      <c r="Q428" s="115"/>
      <c r="R428" s="517"/>
      <c r="S428" s="115"/>
      <c r="T428" s="517"/>
      <c r="U428" s="517"/>
      <c r="V428" s="115"/>
      <c r="W428" s="969"/>
      <c r="X428" s="115"/>
      <c r="Y428" s="56"/>
      <c r="Z428" s="56"/>
      <c r="AA428" s="505" t="str">
        <f t="shared" si="97"/>
        <v>2013</v>
      </c>
      <c r="AB428" s="534">
        <f>IF(COUNTIF($C$1:C428,C428)=1,1,0)</f>
        <v>1</v>
      </c>
      <c r="AC428" s="535">
        <f t="shared" si="98"/>
        <v>3</v>
      </c>
      <c r="AD428" s="147" t="s">
        <v>474</v>
      </c>
      <c r="AE428" s="279"/>
      <c r="AG428" s="55"/>
      <c r="AH428" s="55"/>
      <c r="AI428" s="58"/>
      <c r="AJ428" s="55"/>
    </row>
    <row r="429" spans="1:38" ht="39" customHeight="1" thickBot="1" x14ac:dyDescent="0.25">
      <c r="B429" s="958"/>
      <c r="C429" s="90" t="s">
        <v>473</v>
      </c>
      <c r="D429" s="108" t="s">
        <v>511</v>
      </c>
      <c r="E429" s="498" t="str">
        <f t="shared" si="96"/>
        <v>Functional Assessment of Cancer Therapy - General (FACT-G)</v>
      </c>
      <c r="F429" s="324" t="s">
        <v>20</v>
      </c>
      <c r="G429" s="547" t="s">
        <v>512</v>
      </c>
      <c r="H429" s="547" t="s">
        <v>3</v>
      </c>
      <c r="I429" s="531">
        <f>I428</f>
        <v>184</v>
      </c>
      <c r="J429" s="545" t="str">
        <f t="shared" si="92"/>
        <v>OLS; GLM; CLAD</v>
      </c>
      <c r="K429" s="107" t="s">
        <v>31</v>
      </c>
      <c r="L429" s="107" t="s">
        <v>45</v>
      </c>
      <c r="M429" s="91"/>
      <c r="N429" s="115"/>
      <c r="O429" s="119" t="s">
        <v>59</v>
      </c>
      <c r="P429" s="352"/>
      <c r="Q429" s="336"/>
      <c r="R429" s="760"/>
      <c r="S429" s="336"/>
      <c r="T429" s="840"/>
      <c r="U429" s="840"/>
      <c r="V429" s="336"/>
      <c r="W429" s="970"/>
      <c r="X429" s="336"/>
      <c r="Y429" s="67"/>
      <c r="Z429" s="67"/>
      <c r="AA429" s="505" t="str">
        <f t="shared" si="97"/>
        <v/>
      </c>
      <c r="AB429" s="534">
        <f>IF(COUNTIF($C$1:C429,C429)=1,1,0)</f>
        <v>0</v>
      </c>
      <c r="AC429" s="535" t="str">
        <f t="shared" si="98"/>
        <v/>
      </c>
      <c r="AD429" s="147" t="s">
        <v>474</v>
      </c>
      <c r="AE429" s="279"/>
      <c r="AG429" s="55"/>
      <c r="AH429" s="55"/>
      <c r="AI429" s="58"/>
      <c r="AJ429" s="55"/>
    </row>
    <row r="430" spans="1:38" ht="65.099999999999994" customHeight="1" thickBot="1" x14ac:dyDescent="0.25">
      <c r="A430" s="564"/>
      <c r="B430" s="780" t="s">
        <v>1257</v>
      </c>
      <c r="C430" s="290" t="s">
        <v>1098</v>
      </c>
      <c r="D430" s="108" t="s">
        <v>1258</v>
      </c>
      <c r="E430" s="29" t="str">
        <f t="shared" si="96"/>
        <v>Head and Neck Patient Concerns Inventory (PCI)</v>
      </c>
      <c r="F430" s="794" t="s">
        <v>80</v>
      </c>
      <c r="G430" s="794" t="s">
        <v>482</v>
      </c>
      <c r="H430" s="794" t="s">
        <v>3</v>
      </c>
      <c r="I430" s="531">
        <v>224</v>
      </c>
      <c r="J430" s="9" t="str">
        <f t="shared" si="92"/>
        <v>OLS</v>
      </c>
      <c r="K430" s="296" t="s">
        <v>31</v>
      </c>
      <c r="L430" s="296"/>
      <c r="M430" s="795"/>
      <c r="N430" s="791"/>
      <c r="O430" s="132"/>
      <c r="P430" s="798"/>
      <c r="Q430" s="793"/>
      <c r="R430" s="793"/>
      <c r="S430" s="793"/>
      <c r="T430" s="840"/>
      <c r="U430" s="840"/>
      <c r="V430" s="793"/>
      <c r="W430" s="788"/>
      <c r="X430" s="793"/>
      <c r="Y430" s="67"/>
      <c r="Z430" s="67"/>
      <c r="AA430" s="505"/>
      <c r="AB430" s="534"/>
      <c r="AC430" s="535"/>
      <c r="AD430" s="526" t="s">
        <v>1236</v>
      </c>
      <c r="AE430" s="279"/>
      <c r="AG430" s="55"/>
      <c r="AH430" s="55"/>
      <c r="AI430" s="58"/>
      <c r="AJ430" s="55"/>
    </row>
    <row r="431" spans="1:38" ht="39" customHeight="1" x14ac:dyDescent="0.2">
      <c r="A431" s="916"/>
      <c r="B431" s="943" t="s">
        <v>1300</v>
      </c>
      <c r="C431" s="221" t="s">
        <v>1099</v>
      </c>
      <c r="D431" s="254" t="s">
        <v>1301</v>
      </c>
      <c r="E431" s="893" t="str">
        <f t="shared" si="96"/>
        <v>Kansas City Cardiomyopathy Questionnaire (KCCQ-23)</v>
      </c>
      <c r="F431" s="169" t="s">
        <v>19</v>
      </c>
      <c r="G431" s="169" t="s">
        <v>226</v>
      </c>
      <c r="H431" s="169" t="s">
        <v>4</v>
      </c>
      <c r="I431" s="178">
        <v>1000</v>
      </c>
      <c r="J431" s="931" t="str">
        <f t="shared" si="92"/>
        <v>OLS; 2-part model; response mapping</v>
      </c>
      <c r="K431" s="107" t="s">
        <v>31</v>
      </c>
      <c r="L431" s="107"/>
      <c r="M431" s="91"/>
      <c r="N431" s="522" t="s">
        <v>1304</v>
      </c>
      <c r="O431" s="119"/>
      <c r="P431" s="134"/>
      <c r="Q431" s="256" t="s">
        <v>46</v>
      </c>
      <c r="R431" s="135"/>
      <c r="S431" s="135"/>
      <c r="T431" s="135"/>
      <c r="U431" s="135"/>
      <c r="V431" s="135"/>
      <c r="W431" s="943" t="s">
        <v>1303</v>
      </c>
      <c r="X431" s="135"/>
      <c r="Y431" s="750"/>
      <c r="Z431" s="750"/>
      <c r="AA431" s="505"/>
      <c r="AB431" s="534"/>
      <c r="AC431" s="535"/>
      <c r="AD431" s="526" t="s">
        <v>1175</v>
      </c>
      <c r="AE431" s="281"/>
      <c r="AF431" s="139"/>
      <c r="AG431" s="895"/>
      <c r="AH431" s="895"/>
      <c r="AI431" s="896"/>
      <c r="AJ431" s="895"/>
      <c r="AK431" s="170"/>
      <c r="AL431" s="170"/>
    </row>
    <row r="432" spans="1:38" ht="39" customHeight="1" x14ac:dyDescent="0.2">
      <c r="A432" s="916"/>
      <c r="B432" s="982"/>
      <c r="C432" s="897" t="s">
        <v>1099</v>
      </c>
      <c r="D432" s="254" t="s">
        <v>1302</v>
      </c>
      <c r="E432" s="47" t="str">
        <f t="shared" si="96"/>
        <v>Kansas City Cardiomyopathy Questionnaire (KCCQ-12)</v>
      </c>
      <c r="F432" s="169" t="s">
        <v>19</v>
      </c>
      <c r="G432" s="169" t="s">
        <v>226</v>
      </c>
      <c r="H432" s="169" t="s">
        <v>4</v>
      </c>
      <c r="I432" s="178">
        <v>1000</v>
      </c>
      <c r="J432" s="990"/>
      <c r="K432" s="254" t="s">
        <v>31</v>
      </c>
      <c r="L432" s="254"/>
      <c r="M432" s="111"/>
      <c r="N432" s="256" t="s">
        <v>1304</v>
      </c>
      <c r="O432" s="605"/>
      <c r="P432" s="134"/>
      <c r="Q432" s="256" t="s">
        <v>46</v>
      </c>
      <c r="R432" s="135"/>
      <c r="S432" s="135"/>
      <c r="T432" s="135"/>
      <c r="U432" s="135"/>
      <c r="V432" s="135"/>
      <c r="W432" s="982"/>
      <c r="X432" s="135"/>
      <c r="Y432" s="750"/>
      <c r="Z432" s="750"/>
      <c r="AA432" s="72"/>
      <c r="AB432" s="665"/>
      <c r="AC432" s="666"/>
      <c r="AD432" s="526" t="s">
        <v>1175</v>
      </c>
      <c r="AE432" s="281"/>
      <c r="AF432" s="139"/>
      <c r="AG432" s="895"/>
      <c r="AH432" s="895"/>
      <c r="AI432" s="896"/>
      <c r="AJ432" s="895"/>
      <c r="AK432" s="170"/>
      <c r="AL432" s="170"/>
    </row>
    <row r="433" spans="1:36" ht="39" customHeight="1" thickBot="1" x14ac:dyDescent="0.25">
      <c r="A433" s="564"/>
      <c r="B433" s="944"/>
      <c r="C433" s="747" t="s">
        <v>1099</v>
      </c>
      <c r="D433" s="108" t="s">
        <v>1302</v>
      </c>
      <c r="E433" s="878" t="str">
        <f t="shared" si="96"/>
        <v>Kansas City Cardiomyopathy Questionnaire (KCCQ-12)</v>
      </c>
      <c r="F433" s="884" t="s">
        <v>80</v>
      </c>
      <c r="G433" s="884" t="s">
        <v>226</v>
      </c>
      <c r="H433" s="884" t="s">
        <v>4</v>
      </c>
      <c r="I433" s="531">
        <v>3925</v>
      </c>
      <c r="J433" s="932"/>
      <c r="K433" s="196" t="s">
        <v>31</v>
      </c>
      <c r="L433" s="196"/>
      <c r="M433" s="886"/>
      <c r="N433" s="890" t="s">
        <v>1304</v>
      </c>
      <c r="O433" s="180"/>
      <c r="P433" s="881"/>
      <c r="Q433" s="620" t="s">
        <v>46</v>
      </c>
      <c r="R433" s="883"/>
      <c r="S433" s="883"/>
      <c r="T433" s="883"/>
      <c r="U433" s="883"/>
      <c r="V433" s="883"/>
      <c r="W433" s="944"/>
      <c r="X433" s="883"/>
      <c r="Y433" s="67"/>
      <c r="Z433" s="67"/>
      <c r="AA433" s="72"/>
      <c r="AB433" s="665"/>
      <c r="AC433" s="666"/>
      <c r="AD433" s="526" t="s">
        <v>1175</v>
      </c>
      <c r="AE433" s="279"/>
      <c r="AG433" s="55"/>
      <c r="AH433" s="55"/>
      <c r="AI433" s="58"/>
      <c r="AJ433" s="55"/>
    </row>
    <row r="434" spans="1:36" ht="65.099999999999994" customHeight="1" thickBot="1" x14ac:dyDescent="0.25">
      <c r="B434" s="327" t="s">
        <v>879</v>
      </c>
      <c r="C434" s="103" t="s">
        <v>824</v>
      </c>
      <c r="D434" s="108" t="s">
        <v>880</v>
      </c>
      <c r="E434" s="47" t="str">
        <f t="shared" si="96"/>
        <v>Patient-Reported Outcomes Measurement Information System–Global Health (PROMIS-GH)</v>
      </c>
      <c r="F434" s="324" t="s">
        <v>19</v>
      </c>
      <c r="G434" s="29" t="s">
        <v>153</v>
      </c>
      <c r="H434" s="29" t="s">
        <v>83</v>
      </c>
      <c r="I434" s="268">
        <v>13955</v>
      </c>
      <c r="J434" s="9" t="str">
        <f>CONCATENATE(IF(K434="","",CONCATENATE(K434,IF(COUNTA(K434:S434)=COUNTA(K434),"","; "))),IF(L434="","",CONCATENATE(L434,IF(COUNTA(K434:S434)=COUNTA(K434:L434),"","; "))),IF(M434="","",CONCATENATE(M434,IF(COUNTA(K434:S434)=COUNTA(K434:M434),"","; "))),IF(N434="","",CONCATENATE(N434,IF(COUNTA(K434:S434)=COUNTA(K434:N434),"","; "))),IF(O434="","",CONCATENATE(O434,IF(COUNTA(K434:S434)=COUNTA(K434:O434),"","; "))),IF(P434="","",CONCATENATE(P434,IF(COUNTA(K434:S434)=COUNTA(K434:P434),"","; "))),IF(Q434="","",CONCATENATE(Q434,IF(COUNTA(K434:S434)=COUNTA(K434:Q434),"","; "))),IF(S434="","",S434))</f>
        <v>OLS; linear regression with equipercentile or linear equating applied to the predicted values</v>
      </c>
      <c r="K434" s="296" t="s">
        <v>31</v>
      </c>
      <c r="L434" s="296"/>
      <c r="M434" s="337"/>
      <c r="N434" s="334"/>
      <c r="O434" s="132"/>
      <c r="P434" s="352"/>
      <c r="Q434" s="336"/>
      <c r="R434" s="760"/>
      <c r="S434" s="336" t="s">
        <v>882</v>
      </c>
      <c r="T434" s="840"/>
      <c r="U434" s="840"/>
      <c r="V434" s="336"/>
      <c r="W434" s="349" t="s">
        <v>895</v>
      </c>
      <c r="X434" s="336" t="s">
        <v>881</v>
      </c>
      <c r="Y434" s="67"/>
      <c r="Z434" s="67"/>
      <c r="AA434" s="505" t="str">
        <f t="shared" si="97"/>
        <v>2017</v>
      </c>
      <c r="AB434" s="534">
        <f>IF(COUNTIF($C$1:C434,C434)=1,1,0)</f>
        <v>1</v>
      </c>
      <c r="AC434" s="535">
        <f t="shared" si="98"/>
        <v>2</v>
      </c>
      <c r="AD434" s="147" t="s">
        <v>848</v>
      </c>
      <c r="AE434" s="279"/>
      <c r="AG434" s="55"/>
      <c r="AH434" s="55"/>
      <c r="AI434" s="58"/>
      <c r="AJ434" s="55"/>
    </row>
    <row r="435" spans="1:36" ht="39" customHeight="1" thickBot="1" x14ac:dyDescent="0.25">
      <c r="B435" s="943" t="s">
        <v>1204</v>
      </c>
      <c r="C435" s="221" t="s">
        <v>1078</v>
      </c>
      <c r="D435" s="254" t="s">
        <v>1203</v>
      </c>
      <c r="E435" s="47" t="str">
        <f t="shared" si="96"/>
        <v>Short-Form Long Term Conditions Questionnaire (LTCQ-8)</v>
      </c>
      <c r="F435" s="169" t="s">
        <v>19</v>
      </c>
      <c r="G435" s="507" t="s">
        <v>83</v>
      </c>
      <c r="H435" s="858" t="s">
        <v>83</v>
      </c>
      <c r="I435" s="178">
        <v>1001</v>
      </c>
      <c r="J435" s="931" t="str">
        <f>CONCATENATE(IF(K435="","",CONCATENATE(K435,IF(COUNTA(K435:S435)=COUNTA(K435),"","; "))),IF(L435="","",CONCATENATE(L435,IF(COUNTA(K435:S435)=COUNTA(K435:L435),"","; "))),IF(M435="","",CONCATENATE(M435,IF(COUNTA(K435:S435)=COUNTA(K435:M435),"","; "))),IF(N435="","",CONCATENATE(N435,IF(COUNTA(K435:S435)=COUNTA(K435:N435),"","; "))),IF(O435="","",CONCATENATE(O435,IF(COUNTA(K435:S435)=COUNTA(K435:O435),"","; "))),IF(P435="","",CONCATENATE(P435,IF(COUNTA(K435:S435)=COUNTA(K435:P435),"","; "))),IF(Q435="","",CONCATENATE(Q435,IF(COUNTA(K435:S435)=COUNTA(K435:Q435),"","; "))),IF(S435="","",S435))</f>
        <v>OLS; GLM; 2-part; CLAD; Tobit; response mapping; fractional logit</v>
      </c>
      <c r="K435" s="107" t="s">
        <v>31</v>
      </c>
      <c r="L435" s="107" t="s">
        <v>45</v>
      </c>
      <c r="M435" s="91"/>
      <c r="N435" s="517" t="s">
        <v>44</v>
      </c>
      <c r="O435" s="119" t="s">
        <v>59</v>
      </c>
      <c r="P435" s="256" t="s">
        <v>88</v>
      </c>
      <c r="Q435" s="135" t="s">
        <v>46</v>
      </c>
      <c r="R435" s="135"/>
      <c r="S435" s="135" t="s">
        <v>1205</v>
      </c>
      <c r="T435" s="135"/>
      <c r="U435" s="135"/>
      <c r="V435" s="135"/>
      <c r="W435" s="1059"/>
      <c r="X435" s="135"/>
      <c r="Y435" s="750"/>
      <c r="Z435" s="750"/>
      <c r="AA435" s="505"/>
      <c r="AB435" s="534"/>
      <c r="AC435" s="535"/>
      <c r="AD435" s="477" t="s">
        <v>1175</v>
      </c>
      <c r="AE435" s="279"/>
      <c r="AG435" s="55"/>
      <c r="AH435" s="55"/>
      <c r="AI435" s="58"/>
      <c r="AJ435" s="55"/>
    </row>
    <row r="436" spans="1:36" ht="39" customHeight="1" thickBot="1" x14ac:dyDescent="0.25">
      <c r="B436" s="944"/>
      <c r="C436" s="747" t="s">
        <v>1078</v>
      </c>
      <c r="D436" s="108" t="s">
        <v>1203</v>
      </c>
      <c r="E436" s="859" t="str">
        <f t="shared" ref="E436" si="99">D436</f>
        <v>Short-Form Long Term Conditions Questionnaire (LTCQ-8)</v>
      </c>
      <c r="F436" s="842" t="s">
        <v>80</v>
      </c>
      <c r="G436" s="530" t="s">
        <v>83</v>
      </c>
      <c r="H436" s="859" t="s">
        <v>83</v>
      </c>
      <c r="I436" s="64">
        <v>1001</v>
      </c>
      <c r="J436" s="932"/>
      <c r="K436" s="107" t="s">
        <v>31</v>
      </c>
      <c r="L436" s="107" t="s">
        <v>45</v>
      </c>
      <c r="M436" s="91"/>
      <c r="N436" s="517" t="s">
        <v>44</v>
      </c>
      <c r="O436" s="119" t="s">
        <v>59</v>
      </c>
      <c r="P436" s="256" t="s">
        <v>88</v>
      </c>
      <c r="Q436" s="135" t="s">
        <v>46</v>
      </c>
      <c r="R436" s="135"/>
      <c r="S436" s="135" t="s">
        <v>1205</v>
      </c>
      <c r="T436" s="840"/>
      <c r="U436" s="840"/>
      <c r="V436" s="715"/>
      <c r="W436" s="1060"/>
      <c r="X436" s="715"/>
      <c r="Y436" s="67"/>
      <c r="Z436" s="67"/>
      <c r="AA436" s="72"/>
      <c r="AB436" s="665"/>
      <c r="AC436" s="666"/>
      <c r="AD436" s="477" t="s">
        <v>1175</v>
      </c>
      <c r="AE436" s="279"/>
      <c r="AG436" s="55"/>
      <c r="AH436" s="55"/>
      <c r="AI436" s="58"/>
      <c r="AJ436" s="55"/>
    </row>
    <row r="437" spans="1:36" ht="138" customHeight="1" thickBot="1" x14ac:dyDescent="0.25">
      <c r="B437" s="850" t="s">
        <v>1295</v>
      </c>
      <c r="C437" s="94" t="s">
        <v>264</v>
      </c>
      <c r="D437" s="95" t="s">
        <v>67</v>
      </c>
      <c r="E437" s="357" t="str">
        <f t="shared" ref="E437:E459" si="100">D437</f>
        <v>Asthma Quality of Life Questionnaire (AQLQ)</v>
      </c>
      <c r="F437" s="29" t="s">
        <v>19</v>
      </c>
      <c r="G437" s="29" t="s">
        <v>61</v>
      </c>
      <c r="H437" s="29" t="s">
        <v>12</v>
      </c>
      <c r="I437" s="30">
        <v>6939</v>
      </c>
      <c r="J437" s="9" t="str">
        <f t="shared" ref="J437:J442" si="101">CONCATENATE(IF(K437="","",CONCATENATE(K437,IF(COUNTA(K437:S437)=COUNTA(K437),"","; "))),IF(L437="","",CONCATENATE(L437,IF(COUNTA(K437:S437)=COUNTA(K437:L437),"","; "))),IF(M437="","",CONCATENATE(M437,IF(COUNTA(K437:S437)=COUNTA(K437:M437),"","; "))),IF(N437="","",CONCATENATE(N437,IF(COUNTA(K437:S437)=COUNTA(K437:N437),"","; "))),IF(O437="","",CONCATENATE(O437,IF(COUNTA(K437:S437)=COUNTA(K437:O437),"","; "))),IF(P437="","",CONCATENATE(P437,IF(COUNTA(K437:S437)=COUNTA(K437:P437),"","; "))),IF(Q437="","",CONCATENATE(Q437,IF(COUNTA(K437:S437)=COUNTA(K437:Q437),"","; "))),IF(S437="","",S437))</f>
        <v>OLS; GLM; response mapping</v>
      </c>
      <c r="K437" s="95" t="s">
        <v>31</v>
      </c>
      <c r="L437" s="95" t="s">
        <v>45</v>
      </c>
      <c r="M437" s="95"/>
      <c r="N437" s="117"/>
      <c r="O437" s="117"/>
      <c r="P437" s="117"/>
      <c r="Q437" s="118" t="s">
        <v>46</v>
      </c>
      <c r="R437" s="118"/>
      <c r="S437" s="117"/>
      <c r="T437" s="118" t="s">
        <v>62</v>
      </c>
      <c r="U437" s="118"/>
      <c r="V437" s="118"/>
      <c r="W437" s="32"/>
      <c r="X437" s="118" t="s">
        <v>63</v>
      </c>
      <c r="Y437" s="12"/>
      <c r="Z437" s="12"/>
      <c r="AA437" s="505">
        <f t="shared" si="97"/>
        <v>2001</v>
      </c>
      <c r="AB437" s="534">
        <f>IF(COUNTIF($C$1:C437,C437)=1,1,0)</f>
        <v>1</v>
      </c>
      <c r="AC437" s="535">
        <f t="shared" si="98"/>
        <v>3</v>
      </c>
      <c r="AE437" s="112">
        <v>2001</v>
      </c>
      <c r="AG437" s="8"/>
      <c r="AH437" s="8"/>
      <c r="AI437" s="43" t="s">
        <v>362</v>
      </c>
      <c r="AJ437" s="8"/>
    </row>
    <row r="438" spans="1:36" ht="65.099999999999994" customHeight="1" thickBot="1" x14ac:dyDescent="0.25">
      <c r="B438" s="800" t="s">
        <v>1259</v>
      </c>
      <c r="C438" s="217" t="s">
        <v>1261</v>
      </c>
      <c r="D438" s="514" t="s">
        <v>1260</v>
      </c>
      <c r="E438" s="806" t="str">
        <f t="shared" si="100"/>
        <v>Oxford Shoulder Score (OSS)</v>
      </c>
      <c r="F438" s="506" t="s">
        <v>80</v>
      </c>
      <c r="G438" s="506" t="s">
        <v>1262</v>
      </c>
      <c r="H438" s="29" t="s">
        <v>9</v>
      </c>
      <c r="I438" s="30">
        <v>5437</v>
      </c>
      <c r="J438" s="9" t="str">
        <f t="shared" si="101"/>
        <v>OLS; 2-part; Tobit; response mapping; adjusted limited dependent variable mixture models</v>
      </c>
      <c r="K438" s="514" t="s">
        <v>31</v>
      </c>
      <c r="L438" s="95"/>
      <c r="M438" s="95"/>
      <c r="N438" s="519" t="s">
        <v>44</v>
      </c>
      <c r="O438" s="519"/>
      <c r="P438" s="519" t="s">
        <v>88</v>
      </c>
      <c r="Q438" s="520" t="s">
        <v>46</v>
      </c>
      <c r="R438" s="520" t="s">
        <v>1284</v>
      </c>
      <c r="S438" s="519" t="s">
        <v>1284</v>
      </c>
      <c r="T438" s="118"/>
      <c r="U438" s="118"/>
      <c r="V438" s="118"/>
      <c r="W438" s="32"/>
      <c r="X438" s="118"/>
      <c r="Y438" s="504"/>
      <c r="Z438" s="504"/>
      <c r="AA438" s="505"/>
      <c r="AB438" s="534"/>
      <c r="AC438" s="535"/>
      <c r="AD438" s="526" t="s">
        <v>1236</v>
      </c>
      <c r="AG438" s="8"/>
      <c r="AH438" s="8"/>
      <c r="AI438" s="43"/>
      <c r="AJ438" s="8"/>
    </row>
    <row r="439" spans="1:36" ht="51.95" customHeight="1" thickBot="1" x14ac:dyDescent="0.25">
      <c r="B439" s="32" t="s">
        <v>323</v>
      </c>
      <c r="C439" s="94" t="s">
        <v>127</v>
      </c>
      <c r="D439" s="95" t="s">
        <v>121</v>
      </c>
      <c r="E439" s="357" t="str">
        <f t="shared" si="100"/>
        <v>Barthel index</v>
      </c>
      <c r="F439" s="29" t="s">
        <v>19</v>
      </c>
      <c r="G439" s="29" t="s">
        <v>128</v>
      </c>
      <c r="H439" s="29" t="s">
        <v>4</v>
      </c>
      <c r="I439" s="30">
        <v>710</v>
      </c>
      <c r="J439" s="9" t="str">
        <f t="shared" si="101"/>
        <v>OLS</v>
      </c>
      <c r="K439" s="95" t="s">
        <v>31</v>
      </c>
      <c r="L439" s="95"/>
      <c r="M439" s="95"/>
      <c r="N439" s="117"/>
      <c r="O439" s="117"/>
      <c r="P439" s="117"/>
      <c r="Q439" s="117"/>
      <c r="R439" s="519"/>
      <c r="S439" s="117"/>
      <c r="T439" s="519"/>
      <c r="U439" s="519"/>
      <c r="V439" s="117"/>
      <c r="W439" s="37"/>
      <c r="X439" s="117"/>
      <c r="Y439" s="12"/>
      <c r="Z439" s="12"/>
      <c r="AA439" s="505" t="str">
        <f t="shared" si="97"/>
        <v>2004</v>
      </c>
      <c r="AB439" s="534">
        <f>IF(COUNTIF($C$1:C439,C439)=1,1,0)</f>
        <v>1</v>
      </c>
      <c r="AC439" s="535">
        <f t="shared" si="98"/>
        <v>1</v>
      </c>
      <c r="AG439" s="8"/>
      <c r="AH439" s="8"/>
      <c r="AI439" s="8"/>
      <c r="AJ439" s="8"/>
    </row>
    <row r="440" spans="1:36" ht="99" customHeight="1" thickBot="1" x14ac:dyDescent="0.25">
      <c r="B440" s="850" t="s">
        <v>1285</v>
      </c>
      <c r="C440" s="94" t="s">
        <v>79</v>
      </c>
      <c r="D440" s="95" t="s">
        <v>80</v>
      </c>
      <c r="E440" s="357" t="str">
        <f t="shared" si="100"/>
        <v>EQ-5D-5L</v>
      </c>
      <c r="F440" s="29" t="s">
        <v>19</v>
      </c>
      <c r="G440" s="29" t="s">
        <v>81</v>
      </c>
      <c r="H440" s="29" t="s">
        <v>83</v>
      </c>
      <c r="I440" s="30">
        <v>3691</v>
      </c>
      <c r="J440" s="9" t="str">
        <f t="shared" si="101"/>
        <v>OLS; response mapping; non-parametric cross-tabulation; psychometric scaling approach</v>
      </c>
      <c r="K440" s="95" t="s">
        <v>31</v>
      </c>
      <c r="L440" s="95"/>
      <c r="M440" s="95"/>
      <c r="N440" s="117"/>
      <c r="O440" s="117"/>
      <c r="P440" s="117"/>
      <c r="Q440" s="118" t="s">
        <v>46</v>
      </c>
      <c r="R440" s="118"/>
      <c r="S440" s="118" t="s">
        <v>182</v>
      </c>
      <c r="T440" s="118" t="s">
        <v>78</v>
      </c>
      <c r="U440" s="118" t="s">
        <v>696</v>
      </c>
      <c r="V440" s="118"/>
      <c r="W440" s="32" t="s">
        <v>695</v>
      </c>
      <c r="X440" s="118" t="s">
        <v>82</v>
      </c>
      <c r="Y440" s="12"/>
      <c r="Z440" s="12"/>
      <c r="AA440" s="505" t="str">
        <f t="shared" si="97"/>
        <v>2012</v>
      </c>
      <c r="AB440" s="534">
        <f>IF(COUNTIF($C$1:C440,C440)=1,1,0)</f>
        <v>1</v>
      </c>
      <c r="AC440" s="535">
        <f t="shared" si="98"/>
        <v>3</v>
      </c>
      <c r="AG440" s="8"/>
      <c r="AH440" s="8"/>
      <c r="AI440" s="8" t="s">
        <v>358</v>
      </c>
      <c r="AJ440" s="8"/>
    </row>
    <row r="441" spans="1:36" ht="104.25" customHeight="1" thickBot="1" x14ac:dyDescent="0.25">
      <c r="B441" s="850" t="s">
        <v>1286</v>
      </c>
      <c r="C441" s="290" t="s">
        <v>1100</v>
      </c>
      <c r="D441" s="514" t="s">
        <v>1263</v>
      </c>
      <c r="E441" s="29" t="str">
        <f t="shared" si="100"/>
        <v>EQ-5D-3L</v>
      </c>
      <c r="F441" s="506" t="s">
        <v>80</v>
      </c>
      <c r="G441" s="29" t="s">
        <v>81</v>
      </c>
      <c r="H441" s="506" t="s">
        <v>83</v>
      </c>
      <c r="I441" s="30">
        <v>3580</v>
      </c>
      <c r="J441" s="9" t="str">
        <f t="shared" si="101"/>
        <v>response mapping; non-parametric models</v>
      </c>
      <c r="K441" s="795"/>
      <c r="L441" s="795"/>
      <c r="M441" s="795"/>
      <c r="N441" s="791"/>
      <c r="O441" s="791"/>
      <c r="P441" s="791"/>
      <c r="Q441" s="118" t="s">
        <v>46</v>
      </c>
      <c r="R441" s="797"/>
      <c r="S441" s="849" t="s">
        <v>1287</v>
      </c>
      <c r="T441" s="845"/>
      <c r="U441" s="845"/>
      <c r="V441" s="797"/>
      <c r="W441" s="216" t="s">
        <v>1288</v>
      </c>
      <c r="X441" s="118"/>
      <c r="Y441" s="504"/>
      <c r="Z441" s="504"/>
      <c r="AA441" s="505"/>
      <c r="AB441" s="534"/>
      <c r="AC441" s="535"/>
      <c r="AD441" s="526" t="s">
        <v>1236</v>
      </c>
      <c r="AG441" s="8"/>
      <c r="AH441" s="8"/>
      <c r="AI441" s="8"/>
      <c r="AJ441" s="8"/>
    </row>
    <row r="442" spans="1:36" ht="26.1" customHeight="1" thickBot="1" x14ac:dyDescent="0.25">
      <c r="B442" s="1061" t="s">
        <v>982</v>
      </c>
      <c r="C442" s="532" t="s">
        <v>823</v>
      </c>
      <c r="D442" s="511" t="s">
        <v>983</v>
      </c>
      <c r="E442" s="507" t="str">
        <f t="shared" si="100"/>
        <v>Chronic Pain Acceptance Questionnaire (CPAQ)</v>
      </c>
      <c r="F442" s="507" t="s">
        <v>19</v>
      </c>
      <c r="G442" s="507" t="s">
        <v>984</v>
      </c>
      <c r="H442" s="507" t="s">
        <v>9</v>
      </c>
      <c r="I442" s="508">
        <v>391</v>
      </c>
      <c r="J442" s="550" t="str">
        <f t="shared" si="101"/>
        <v>OLS</v>
      </c>
      <c r="K442" s="511" t="s">
        <v>31</v>
      </c>
      <c r="L442" s="511"/>
      <c r="M442" s="511"/>
      <c r="N442" s="517"/>
      <c r="O442" s="517"/>
      <c r="P442" s="517"/>
      <c r="Q442" s="522"/>
      <c r="R442" s="522"/>
      <c r="S442" s="522"/>
      <c r="T442" s="522"/>
      <c r="U442" s="522"/>
      <c r="V442" s="522"/>
      <c r="W442" s="998" t="s">
        <v>985</v>
      </c>
      <c r="X442" s="520"/>
      <c r="Y442" s="504"/>
      <c r="Z442" s="504"/>
      <c r="AA442" s="505" t="str">
        <f t="shared" si="97"/>
        <v>2017</v>
      </c>
      <c r="AB442" s="534">
        <f>IF(COUNTIF($C$1:C442,C442)=1,1,0)</f>
        <v>1</v>
      </c>
      <c r="AC442" s="535">
        <f t="shared" si="98"/>
        <v>1</v>
      </c>
      <c r="AD442" s="526" t="s">
        <v>848</v>
      </c>
      <c r="AG442" s="8"/>
      <c r="AH442" s="8"/>
      <c r="AI442" s="8"/>
      <c r="AJ442" s="8"/>
    </row>
    <row r="443" spans="1:36" ht="26.1" customHeight="1" thickBot="1" x14ac:dyDescent="0.25">
      <c r="B443" s="1062"/>
      <c r="C443" s="512" t="s">
        <v>823</v>
      </c>
      <c r="D443" s="513" t="s">
        <v>986</v>
      </c>
      <c r="E443" s="538" t="str">
        <f t="shared" si="100"/>
        <v>Beck Depression Inventory (BDI-II)</v>
      </c>
      <c r="F443" s="538" t="s">
        <v>19</v>
      </c>
      <c r="G443" s="538" t="s">
        <v>984</v>
      </c>
      <c r="H443" s="538" t="s">
        <v>9</v>
      </c>
      <c r="I443" s="509">
        <v>391</v>
      </c>
      <c r="J443" s="551" t="str">
        <f t="shared" ref="J443:J481" si="102">CONCATENATE(IF(K443="","",CONCATENATE(K443,IF(COUNTA(K443:S443)=COUNTA(K443),"","; "))),IF(L443="","",CONCATENATE(L443,IF(COUNTA(K443:S443)=COUNTA(K443:L443),"","; "))),IF(M443="","",CONCATENATE(M443,IF(COUNTA(K443:S443)=COUNTA(K443:M443),"","; "))),IF(N443="","",CONCATENATE(N443,IF(COUNTA(K443:S443)=COUNTA(K443:N443),"","; "))),IF(O443="","",CONCATENATE(O443,IF(COUNTA(K443:S443)=COUNTA(K443:O443),"","; "))),IF(P443="","",CONCATENATE(P443,IF(COUNTA(K443:S443)=COUNTA(K443:P443),"","; "))),IF(Q443="","",CONCATENATE(Q443,IF(COUNTA(K443:S443)=COUNTA(K443:Q443),"","; "))),IF(S443="","",S443))</f>
        <v>OLS</v>
      </c>
      <c r="K443" s="513" t="s">
        <v>31</v>
      </c>
      <c r="L443" s="513"/>
      <c r="M443" s="513"/>
      <c r="N443" s="518"/>
      <c r="O443" s="518"/>
      <c r="P443" s="518"/>
      <c r="Q443" s="523"/>
      <c r="R443" s="523"/>
      <c r="S443" s="523"/>
      <c r="T443" s="523"/>
      <c r="U443" s="523"/>
      <c r="V443" s="523"/>
      <c r="W443" s="999"/>
      <c r="X443" s="520"/>
      <c r="Y443" s="504"/>
      <c r="Z443" s="504"/>
      <c r="AA443" s="505" t="str">
        <f t="shared" si="97"/>
        <v/>
      </c>
      <c r="AB443" s="534">
        <f>IF(COUNTIF($C$1:C443,C443)=1,1,0)</f>
        <v>0</v>
      </c>
      <c r="AC443" s="535" t="str">
        <f t="shared" si="98"/>
        <v/>
      </c>
      <c r="AD443" s="526" t="s">
        <v>848</v>
      </c>
      <c r="AG443" s="8"/>
      <c r="AH443" s="8"/>
      <c r="AI443" s="8"/>
      <c r="AJ443" s="8"/>
    </row>
    <row r="444" spans="1:36" ht="26.1" customHeight="1" thickBot="1" x14ac:dyDescent="0.25">
      <c r="A444" s="8"/>
      <c r="B444" s="1062"/>
      <c r="C444" s="512" t="s">
        <v>823</v>
      </c>
      <c r="D444" s="513" t="s">
        <v>987</v>
      </c>
      <c r="E444" s="538" t="str">
        <f t="shared" si="100"/>
        <v>Pain Anxiety Symptoms Scale (PASS-20)</v>
      </c>
      <c r="F444" s="538" t="s">
        <v>19</v>
      </c>
      <c r="G444" s="538" t="s">
        <v>984</v>
      </c>
      <c r="H444" s="538" t="s">
        <v>9</v>
      </c>
      <c r="I444" s="509">
        <v>391</v>
      </c>
      <c r="J444" s="551" t="str">
        <f t="shared" si="102"/>
        <v>OLS</v>
      </c>
      <c r="K444" s="513" t="s">
        <v>31</v>
      </c>
      <c r="L444" s="513"/>
      <c r="M444" s="513"/>
      <c r="N444" s="518"/>
      <c r="O444" s="518"/>
      <c r="P444" s="518"/>
      <c r="Q444" s="523"/>
      <c r="R444" s="523"/>
      <c r="S444" s="523"/>
      <c r="T444" s="523"/>
      <c r="U444" s="523"/>
      <c r="V444" s="523"/>
      <c r="W444" s="999"/>
      <c r="X444" s="520"/>
      <c r="Y444" s="504"/>
      <c r="Z444" s="504"/>
      <c r="AA444" s="505" t="str">
        <f t="shared" si="97"/>
        <v/>
      </c>
      <c r="AB444" s="534">
        <f>IF(COUNTIF($C$1:C444,C444)=1,1,0)</f>
        <v>0</v>
      </c>
      <c r="AC444" s="535" t="str">
        <f t="shared" si="98"/>
        <v/>
      </c>
      <c r="AD444" s="526" t="s">
        <v>848</v>
      </c>
      <c r="AG444" s="8"/>
      <c r="AH444" s="8"/>
      <c r="AI444" s="8"/>
      <c r="AJ444" s="8"/>
    </row>
    <row r="445" spans="1:36" ht="26.1" customHeight="1" thickBot="1" x14ac:dyDescent="0.25">
      <c r="A445" s="8"/>
      <c r="B445" s="1062"/>
      <c r="C445" s="512" t="s">
        <v>823</v>
      </c>
      <c r="D445" s="513" t="s">
        <v>988</v>
      </c>
      <c r="E445" s="538" t="str">
        <f t="shared" si="100"/>
        <v>Brief Pain Inventory (BPI) - intensity</v>
      </c>
      <c r="F445" s="538" t="s">
        <v>19</v>
      </c>
      <c r="G445" s="538" t="s">
        <v>984</v>
      </c>
      <c r="H445" s="538" t="s">
        <v>9</v>
      </c>
      <c r="I445" s="509">
        <v>391</v>
      </c>
      <c r="J445" s="551" t="str">
        <f t="shared" si="102"/>
        <v>OLS</v>
      </c>
      <c r="K445" s="513" t="s">
        <v>31</v>
      </c>
      <c r="L445" s="513"/>
      <c r="M445" s="513"/>
      <c r="N445" s="518"/>
      <c r="O445" s="518"/>
      <c r="P445" s="518"/>
      <c r="Q445" s="523"/>
      <c r="R445" s="523"/>
      <c r="S445" s="523"/>
      <c r="T445" s="523"/>
      <c r="U445" s="523"/>
      <c r="V445" s="523"/>
      <c r="W445" s="999"/>
      <c r="X445" s="520"/>
      <c r="Y445" s="504"/>
      <c r="Z445" s="504"/>
      <c r="AA445" s="505" t="str">
        <f t="shared" si="97"/>
        <v/>
      </c>
      <c r="AB445" s="534">
        <f>IF(COUNTIF($C$1:C445,C445)=1,1,0)</f>
        <v>0</v>
      </c>
      <c r="AC445" s="535" t="str">
        <f t="shared" si="98"/>
        <v/>
      </c>
      <c r="AD445" s="526" t="s">
        <v>848</v>
      </c>
      <c r="AG445" s="8"/>
      <c r="AH445" s="8"/>
      <c r="AI445" s="8"/>
      <c r="AJ445" s="8"/>
    </row>
    <row r="446" spans="1:36" ht="26.1" customHeight="1" thickBot="1" x14ac:dyDescent="0.25">
      <c r="A446" s="8"/>
      <c r="B446" s="1062"/>
      <c r="C446" s="512" t="s">
        <v>823</v>
      </c>
      <c r="D446" s="513" t="s">
        <v>989</v>
      </c>
      <c r="E446" s="538" t="str">
        <f t="shared" si="100"/>
        <v>Brief Pain Inventory (BPI) - interference</v>
      </c>
      <c r="F446" s="538" t="s">
        <v>19</v>
      </c>
      <c r="G446" s="538" t="s">
        <v>984</v>
      </c>
      <c r="H446" s="538" t="s">
        <v>9</v>
      </c>
      <c r="I446" s="509">
        <v>391</v>
      </c>
      <c r="J446" s="551" t="str">
        <f t="shared" si="102"/>
        <v>OLS</v>
      </c>
      <c r="K446" s="513" t="s">
        <v>31</v>
      </c>
      <c r="L446" s="513"/>
      <c r="M446" s="513"/>
      <c r="N446" s="518"/>
      <c r="O446" s="518"/>
      <c r="P446" s="518"/>
      <c r="Q446" s="523"/>
      <c r="R446" s="523"/>
      <c r="S446" s="523"/>
      <c r="T446" s="523"/>
      <c r="U446" s="523"/>
      <c r="V446" s="523"/>
      <c r="W446" s="999"/>
      <c r="X446" s="520"/>
      <c r="Y446" s="504"/>
      <c r="Z446" s="504"/>
      <c r="AA446" s="505" t="str">
        <f t="shared" si="97"/>
        <v/>
      </c>
      <c r="AB446" s="534">
        <f>IF(COUNTIF($C$1:C446,C446)=1,1,0)</f>
        <v>0</v>
      </c>
      <c r="AC446" s="535" t="str">
        <f t="shared" si="98"/>
        <v/>
      </c>
      <c r="AD446" s="526" t="s">
        <v>848</v>
      </c>
      <c r="AG446" s="8"/>
      <c r="AH446" s="8"/>
      <c r="AI446" s="8"/>
      <c r="AJ446" s="8"/>
    </row>
    <row r="447" spans="1:36" ht="26.1" customHeight="1" thickBot="1" x14ac:dyDescent="0.25">
      <c r="A447" s="8"/>
      <c r="B447" s="1062"/>
      <c r="C447" s="512" t="s">
        <v>823</v>
      </c>
      <c r="D447" s="513" t="s">
        <v>990</v>
      </c>
      <c r="E447" s="538" t="str">
        <f t="shared" si="100"/>
        <v>Basic Nordic Sleep Questionnaire (BNSQ)</v>
      </c>
      <c r="F447" s="538" t="s">
        <v>19</v>
      </c>
      <c r="G447" s="538" t="s">
        <v>984</v>
      </c>
      <c r="H447" s="538" t="s">
        <v>9</v>
      </c>
      <c r="I447" s="509">
        <v>391</v>
      </c>
      <c r="J447" s="551" t="str">
        <f t="shared" si="102"/>
        <v>OLS</v>
      </c>
      <c r="K447" s="513" t="s">
        <v>31</v>
      </c>
      <c r="L447" s="513"/>
      <c r="M447" s="513"/>
      <c r="N447" s="518"/>
      <c r="O447" s="518"/>
      <c r="P447" s="518"/>
      <c r="Q447" s="523"/>
      <c r="R447" s="523"/>
      <c r="S447" s="523"/>
      <c r="T447" s="523"/>
      <c r="U447" s="523"/>
      <c r="V447" s="523"/>
      <c r="W447" s="999"/>
      <c r="X447" s="520"/>
      <c r="Y447" s="504"/>
      <c r="Z447" s="504"/>
      <c r="AA447" s="505" t="str">
        <f t="shared" si="97"/>
        <v/>
      </c>
      <c r="AB447" s="534">
        <f>IF(COUNTIF($C$1:C447,C447)=1,1,0)</f>
        <v>0</v>
      </c>
      <c r="AC447" s="535" t="str">
        <f t="shared" si="98"/>
        <v/>
      </c>
      <c r="AD447" s="526" t="s">
        <v>848</v>
      </c>
      <c r="AG447" s="8"/>
      <c r="AH447" s="8"/>
      <c r="AI447" s="8"/>
      <c r="AJ447" s="8"/>
    </row>
    <row r="448" spans="1:36" ht="51.95" customHeight="1" thickBot="1" x14ac:dyDescent="0.25">
      <c r="A448" s="8"/>
      <c r="B448" s="1062"/>
      <c r="C448" s="512" t="s">
        <v>823</v>
      </c>
      <c r="D448" s="513" t="s">
        <v>991</v>
      </c>
      <c r="E448" s="538" t="str">
        <f t="shared" si="100"/>
        <v>CPAQ, BDI, PASS, BPI/intensity, BPI/interference and BNSQ</v>
      </c>
      <c r="F448" s="538" t="s">
        <v>19</v>
      </c>
      <c r="G448" s="538" t="s">
        <v>984</v>
      </c>
      <c r="H448" s="538" t="s">
        <v>9</v>
      </c>
      <c r="I448" s="509">
        <v>391</v>
      </c>
      <c r="J448" s="551" t="str">
        <f t="shared" si="102"/>
        <v>OLS; combining source instruments using principal component analysis</v>
      </c>
      <c r="K448" s="513" t="s">
        <v>31</v>
      </c>
      <c r="L448" s="513"/>
      <c r="M448" s="513"/>
      <c r="N448" s="518"/>
      <c r="O448" s="518"/>
      <c r="P448" s="518"/>
      <c r="Q448" s="523"/>
      <c r="R448" s="523"/>
      <c r="S448" s="523" t="s">
        <v>992</v>
      </c>
      <c r="T448" s="523"/>
      <c r="U448" s="523"/>
      <c r="V448" s="523"/>
      <c r="W448" s="999"/>
      <c r="X448" s="520"/>
      <c r="Y448" s="504"/>
      <c r="Z448" s="504"/>
      <c r="AA448" s="505" t="str">
        <f t="shared" si="97"/>
        <v/>
      </c>
      <c r="AB448" s="534">
        <f>IF(COUNTIF($C$1:C448,C448)=1,1,0)</f>
        <v>0</v>
      </c>
      <c r="AC448" s="535" t="str">
        <f t="shared" si="98"/>
        <v/>
      </c>
      <c r="AD448" s="526" t="s">
        <v>848</v>
      </c>
      <c r="AG448" s="8"/>
      <c r="AH448" s="8"/>
      <c r="AI448" s="8"/>
      <c r="AJ448" s="8"/>
    </row>
    <row r="449" spans="1:36" ht="26.1" customHeight="1" thickBot="1" x14ac:dyDescent="0.25">
      <c r="A449" s="8"/>
      <c r="B449" s="1062"/>
      <c r="C449" s="512" t="s">
        <v>823</v>
      </c>
      <c r="D449" s="513" t="s">
        <v>983</v>
      </c>
      <c r="E449" s="538" t="str">
        <f t="shared" si="100"/>
        <v>Chronic Pain Acceptance Questionnaire (CPAQ)</v>
      </c>
      <c r="F449" s="538" t="s">
        <v>101</v>
      </c>
      <c r="G449" s="538" t="s">
        <v>984</v>
      </c>
      <c r="H449" s="538" t="s">
        <v>9</v>
      </c>
      <c r="I449" s="509">
        <v>391</v>
      </c>
      <c r="J449" s="551" t="str">
        <f t="shared" si="102"/>
        <v>OLS</v>
      </c>
      <c r="K449" s="513" t="s">
        <v>31</v>
      </c>
      <c r="L449" s="513"/>
      <c r="M449" s="513"/>
      <c r="N449" s="518"/>
      <c r="O449" s="518"/>
      <c r="P449" s="518"/>
      <c r="Q449" s="523"/>
      <c r="R449" s="523"/>
      <c r="S449" s="523"/>
      <c r="T449" s="523"/>
      <c r="U449" s="523"/>
      <c r="V449" s="523"/>
      <c r="W449" s="999"/>
      <c r="X449" s="520"/>
      <c r="Y449" s="504"/>
      <c r="Z449" s="504"/>
      <c r="AA449" s="505" t="str">
        <f t="shared" si="97"/>
        <v/>
      </c>
      <c r="AB449" s="534">
        <f>IF(COUNTIF($C$1:C449,C449)=1,1,0)</f>
        <v>0</v>
      </c>
      <c r="AC449" s="535" t="str">
        <f t="shared" si="98"/>
        <v/>
      </c>
      <c r="AD449" s="526" t="s">
        <v>848</v>
      </c>
      <c r="AG449" s="8"/>
      <c r="AH449" s="8"/>
      <c r="AI449" s="8"/>
      <c r="AJ449" s="8"/>
    </row>
    <row r="450" spans="1:36" ht="26.1" customHeight="1" thickBot="1" x14ac:dyDescent="0.25">
      <c r="A450" s="8"/>
      <c r="B450" s="1062"/>
      <c r="C450" s="512" t="s">
        <v>823</v>
      </c>
      <c r="D450" s="513" t="s">
        <v>986</v>
      </c>
      <c r="E450" s="538" t="str">
        <f t="shared" si="100"/>
        <v>Beck Depression Inventory (BDI-II)</v>
      </c>
      <c r="F450" s="538" t="s">
        <v>101</v>
      </c>
      <c r="G450" s="538" t="s">
        <v>984</v>
      </c>
      <c r="H450" s="538" t="s">
        <v>9</v>
      </c>
      <c r="I450" s="509">
        <v>391</v>
      </c>
      <c r="J450" s="551" t="str">
        <f t="shared" si="102"/>
        <v>OLS</v>
      </c>
      <c r="K450" s="513" t="s">
        <v>31</v>
      </c>
      <c r="L450" s="513"/>
      <c r="M450" s="513"/>
      <c r="N450" s="518"/>
      <c r="O450" s="518"/>
      <c r="P450" s="518"/>
      <c r="Q450" s="523"/>
      <c r="R450" s="523"/>
      <c r="S450" s="523"/>
      <c r="T450" s="523"/>
      <c r="U450" s="523"/>
      <c r="V450" s="523"/>
      <c r="W450" s="999"/>
      <c r="X450" s="520"/>
      <c r="Y450" s="504"/>
      <c r="Z450" s="504"/>
      <c r="AA450" s="505" t="str">
        <f t="shared" si="97"/>
        <v/>
      </c>
      <c r="AB450" s="534">
        <f>IF(COUNTIF($C$1:C450,C450)=1,1,0)</f>
        <v>0</v>
      </c>
      <c r="AC450" s="535" t="str">
        <f t="shared" si="98"/>
        <v/>
      </c>
      <c r="AD450" s="526" t="s">
        <v>848</v>
      </c>
      <c r="AG450" s="8"/>
      <c r="AH450" s="8"/>
      <c r="AI450" s="8"/>
      <c r="AJ450" s="8"/>
    </row>
    <row r="451" spans="1:36" ht="26.1" customHeight="1" thickBot="1" x14ac:dyDescent="0.25">
      <c r="A451" s="8"/>
      <c r="B451" s="1062"/>
      <c r="C451" s="512" t="s">
        <v>823</v>
      </c>
      <c r="D451" s="513" t="s">
        <v>987</v>
      </c>
      <c r="E451" s="538" t="str">
        <f t="shared" si="100"/>
        <v>Pain Anxiety Symptoms Scale (PASS-20)</v>
      </c>
      <c r="F451" s="538" t="s">
        <v>101</v>
      </c>
      <c r="G451" s="538" t="s">
        <v>984</v>
      </c>
      <c r="H451" s="538" t="s">
        <v>9</v>
      </c>
      <c r="I451" s="509">
        <v>391</v>
      </c>
      <c r="J451" s="551" t="str">
        <f t="shared" si="102"/>
        <v>OLS</v>
      </c>
      <c r="K451" s="513" t="s">
        <v>31</v>
      </c>
      <c r="L451" s="513"/>
      <c r="M451" s="513"/>
      <c r="N451" s="518"/>
      <c r="O451" s="518"/>
      <c r="P451" s="518"/>
      <c r="Q451" s="523"/>
      <c r="R451" s="523"/>
      <c r="S451" s="523"/>
      <c r="T451" s="523"/>
      <c r="U451" s="523"/>
      <c r="V451" s="523"/>
      <c r="W451" s="999"/>
      <c r="X451" s="520"/>
      <c r="Y451" s="504"/>
      <c r="Z451" s="504"/>
      <c r="AA451" s="505" t="str">
        <f t="shared" si="97"/>
        <v/>
      </c>
      <c r="AB451" s="534">
        <f>IF(COUNTIF($C$1:C451,C451)=1,1,0)</f>
        <v>0</v>
      </c>
      <c r="AC451" s="535" t="str">
        <f t="shared" si="98"/>
        <v/>
      </c>
      <c r="AD451" s="526" t="s">
        <v>848</v>
      </c>
      <c r="AG451" s="8"/>
      <c r="AH451" s="8"/>
      <c r="AI451" s="8"/>
      <c r="AJ451" s="8"/>
    </row>
    <row r="452" spans="1:36" ht="26.1" customHeight="1" thickBot="1" x14ac:dyDescent="0.25">
      <c r="A452" s="8"/>
      <c r="B452" s="1062"/>
      <c r="C452" s="512" t="s">
        <v>823</v>
      </c>
      <c r="D452" s="513" t="s">
        <v>988</v>
      </c>
      <c r="E452" s="538" t="str">
        <f t="shared" si="100"/>
        <v>Brief Pain Inventory (BPI) - intensity</v>
      </c>
      <c r="F452" s="538" t="s">
        <v>101</v>
      </c>
      <c r="G452" s="538" t="s">
        <v>984</v>
      </c>
      <c r="H452" s="538" t="s">
        <v>9</v>
      </c>
      <c r="I452" s="509">
        <v>391</v>
      </c>
      <c r="J452" s="551" t="str">
        <f t="shared" si="102"/>
        <v>OLS</v>
      </c>
      <c r="K452" s="513" t="s">
        <v>31</v>
      </c>
      <c r="L452" s="513"/>
      <c r="M452" s="513"/>
      <c r="N452" s="518"/>
      <c r="O452" s="518"/>
      <c r="P452" s="518"/>
      <c r="Q452" s="523"/>
      <c r="R452" s="523"/>
      <c r="S452" s="523"/>
      <c r="T452" s="523"/>
      <c r="U452" s="523"/>
      <c r="V452" s="523"/>
      <c r="W452" s="999"/>
      <c r="X452" s="520"/>
      <c r="Y452" s="504"/>
      <c r="Z452" s="504"/>
      <c r="AA452" s="505" t="str">
        <f t="shared" si="97"/>
        <v/>
      </c>
      <c r="AB452" s="534">
        <f>IF(COUNTIF($C$1:C452,C452)=1,1,0)</f>
        <v>0</v>
      </c>
      <c r="AC452" s="535" t="str">
        <f t="shared" si="98"/>
        <v/>
      </c>
      <c r="AD452" s="526" t="s">
        <v>848</v>
      </c>
      <c r="AG452" s="8"/>
      <c r="AH452" s="8"/>
      <c r="AI452" s="8"/>
      <c r="AJ452" s="8"/>
    </row>
    <row r="453" spans="1:36" ht="26.1" customHeight="1" thickBot="1" x14ac:dyDescent="0.25">
      <c r="A453" s="8"/>
      <c r="B453" s="1062"/>
      <c r="C453" s="512" t="s">
        <v>823</v>
      </c>
      <c r="D453" s="513" t="s">
        <v>989</v>
      </c>
      <c r="E453" s="538" t="str">
        <f t="shared" si="100"/>
        <v>Brief Pain Inventory (BPI) - interference</v>
      </c>
      <c r="F453" s="538" t="s">
        <v>101</v>
      </c>
      <c r="G453" s="538" t="s">
        <v>984</v>
      </c>
      <c r="H453" s="538" t="s">
        <v>9</v>
      </c>
      <c r="I453" s="509">
        <v>391</v>
      </c>
      <c r="J453" s="551" t="str">
        <f t="shared" si="102"/>
        <v>OLS</v>
      </c>
      <c r="K453" s="513" t="s">
        <v>31</v>
      </c>
      <c r="L453" s="513"/>
      <c r="M453" s="513"/>
      <c r="N453" s="518"/>
      <c r="O453" s="518"/>
      <c r="P453" s="518"/>
      <c r="Q453" s="523"/>
      <c r="R453" s="523"/>
      <c r="S453" s="523"/>
      <c r="T453" s="523"/>
      <c r="U453" s="523"/>
      <c r="V453" s="523"/>
      <c r="W453" s="999"/>
      <c r="X453" s="520"/>
      <c r="Y453" s="504"/>
      <c r="Z453" s="504"/>
      <c r="AA453" s="505" t="str">
        <f t="shared" si="97"/>
        <v/>
      </c>
      <c r="AB453" s="534">
        <f>IF(COUNTIF($C$1:C453,C453)=1,1,0)</f>
        <v>0</v>
      </c>
      <c r="AC453" s="535" t="str">
        <f t="shared" si="98"/>
        <v/>
      </c>
      <c r="AD453" s="526" t="s">
        <v>848</v>
      </c>
      <c r="AG453" s="8"/>
      <c r="AH453" s="8"/>
      <c r="AI453" s="8"/>
      <c r="AJ453" s="8"/>
    </row>
    <row r="454" spans="1:36" ht="26.1" customHeight="1" thickBot="1" x14ac:dyDescent="0.25">
      <c r="A454" s="8"/>
      <c r="B454" s="1062"/>
      <c r="C454" s="512" t="s">
        <v>823</v>
      </c>
      <c r="D454" s="513" t="s">
        <v>990</v>
      </c>
      <c r="E454" s="538" t="str">
        <f t="shared" si="100"/>
        <v>Basic Nordic Sleep Questionnaire (BNSQ)</v>
      </c>
      <c r="F454" s="538" t="s">
        <v>101</v>
      </c>
      <c r="G454" s="538" t="s">
        <v>984</v>
      </c>
      <c r="H454" s="538" t="s">
        <v>9</v>
      </c>
      <c r="I454" s="509">
        <v>391</v>
      </c>
      <c r="J454" s="551" t="str">
        <f t="shared" si="102"/>
        <v>OLS</v>
      </c>
      <c r="K454" s="513" t="s">
        <v>31</v>
      </c>
      <c r="L454" s="513"/>
      <c r="M454" s="513"/>
      <c r="N454" s="518"/>
      <c r="O454" s="518"/>
      <c r="P454" s="518"/>
      <c r="Q454" s="523"/>
      <c r="R454" s="523"/>
      <c r="S454" s="523"/>
      <c r="T454" s="523"/>
      <c r="U454" s="523"/>
      <c r="V454" s="523"/>
      <c r="W454" s="999"/>
      <c r="X454" s="520"/>
      <c r="Y454" s="504"/>
      <c r="Z454" s="504"/>
      <c r="AA454" s="505" t="str">
        <f t="shared" si="97"/>
        <v/>
      </c>
      <c r="AB454" s="534">
        <f>IF(COUNTIF($C$1:C454,C454)=1,1,0)</f>
        <v>0</v>
      </c>
      <c r="AC454" s="535" t="str">
        <f t="shared" si="98"/>
        <v/>
      </c>
      <c r="AD454" s="526" t="s">
        <v>848</v>
      </c>
      <c r="AG454" s="8"/>
      <c r="AH454" s="8"/>
      <c r="AI454" s="8"/>
      <c r="AJ454" s="8"/>
    </row>
    <row r="455" spans="1:36" ht="51.95" customHeight="1" thickBot="1" x14ac:dyDescent="0.25">
      <c r="A455" s="8"/>
      <c r="B455" s="1063"/>
      <c r="C455" s="533" t="s">
        <v>823</v>
      </c>
      <c r="D455" s="516" t="s">
        <v>991</v>
      </c>
      <c r="E455" s="530" t="str">
        <f t="shared" si="100"/>
        <v>CPAQ, BDI, PASS, BPI/intensity, BPI/interference and BNSQ</v>
      </c>
      <c r="F455" s="530" t="s">
        <v>101</v>
      </c>
      <c r="G455" s="530" t="s">
        <v>984</v>
      </c>
      <c r="H455" s="530" t="s">
        <v>9</v>
      </c>
      <c r="I455" s="528">
        <v>391</v>
      </c>
      <c r="J455" s="552" t="str">
        <f t="shared" si="102"/>
        <v>OLS; combining source instruments using principal component analysis</v>
      </c>
      <c r="K455" s="516" t="s">
        <v>31</v>
      </c>
      <c r="L455" s="516"/>
      <c r="M455" s="516"/>
      <c r="N455" s="524"/>
      <c r="O455" s="524"/>
      <c r="P455" s="524"/>
      <c r="Q455" s="525"/>
      <c r="R455" s="525"/>
      <c r="S455" s="525" t="s">
        <v>992</v>
      </c>
      <c r="T455" s="525"/>
      <c r="U455" s="525"/>
      <c r="V455" s="525"/>
      <c r="W455" s="1000"/>
      <c r="X455" s="520"/>
      <c r="Y455" s="504"/>
      <c r="Z455" s="504"/>
      <c r="AA455" s="505" t="str">
        <f t="shared" si="97"/>
        <v/>
      </c>
      <c r="AB455" s="534">
        <f>IF(COUNTIF($C$1:C455,C455)=1,1,0)</f>
        <v>0</v>
      </c>
      <c r="AC455" s="535" t="str">
        <f t="shared" si="98"/>
        <v/>
      </c>
      <c r="AD455" s="526" t="s">
        <v>848</v>
      </c>
      <c r="AG455" s="8"/>
      <c r="AH455" s="8"/>
      <c r="AI455" s="8"/>
      <c r="AJ455" s="8"/>
    </row>
    <row r="456" spans="1:36" ht="129.94999999999999" customHeight="1" thickBot="1" x14ac:dyDescent="0.25">
      <c r="A456" s="8"/>
      <c r="B456" s="495" t="s">
        <v>612</v>
      </c>
      <c r="C456" s="245" t="s">
        <v>611</v>
      </c>
      <c r="D456" s="494" t="s">
        <v>207</v>
      </c>
      <c r="E456" s="493" t="str">
        <f t="shared" si="100"/>
        <v>Health assessment questionnaire (HAQ)</v>
      </c>
      <c r="F456" s="493" t="s">
        <v>19</v>
      </c>
      <c r="G456" s="539" t="s">
        <v>27</v>
      </c>
      <c r="H456" s="539" t="s">
        <v>9</v>
      </c>
      <c r="I456" s="267" t="s">
        <v>613</v>
      </c>
      <c r="J456" s="545" t="str">
        <f t="shared" si="102"/>
        <v>Unclear: Appears to be sample means for each group</v>
      </c>
      <c r="K456" s="494"/>
      <c r="L456" s="494"/>
      <c r="M456" s="494"/>
      <c r="N456" s="541"/>
      <c r="O456" s="541"/>
      <c r="P456" s="541"/>
      <c r="Q456" s="499"/>
      <c r="R456" s="765"/>
      <c r="S456" s="521" t="s">
        <v>614</v>
      </c>
      <c r="T456" s="846"/>
      <c r="U456" s="846"/>
      <c r="V456" s="499" t="s">
        <v>601</v>
      </c>
      <c r="W456" s="492" t="s">
        <v>608</v>
      </c>
      <c r="X456" s="118"/>
      <c r="Y456" s="12"/>
      <c r="Z456" s="12"/>
      <c r="AA456" s="505">
        <f t="shared" si="97"/>
        <v>2008</v>
      </c>
      <c r="AB456" s="534">
        <f>IF(COUNTIF($C$1:C456,C456)=1,1,0)</f>
        <v>1</v>
      </c>
      <c r="AC456" s="535">
        <f t="shared" si="98"/>
        <v>1</v>
      </c>
      <c r="AD456" s="147" t="s">
        <v>545</v>
      </c>
      <c r="AE456" s="279">
        <v>2008</v>
      </c>
      <c r="AG456" s="8"/>
      <c r="AH456" s="8"/>
      <c r="AI456" s="8"/>
      <c r="AJ456" s="8"/>
    </row>
    <row r="457" spans="1:36" ht="39" customHeight="1" thickBot="1" x14ac:dyDescent="0.25">
      <c r="A457" s="8"/>
      <c r="B457" s="939" t="s">
        <v>324</v>
      </c>
      <c r="C457" s="103" t="s">
        <v>137</v>
      </c>
      <c r="D457" s="629" t="s">
        <v>651</v>
      </c>
      <c r="E457" s="317" t="str">
        <f t="shared" si="100"/>
        <v>EORTC QLQ-C30</v>
      </c>
      <c r="F457" s="317" t="s">
        <v>19</v>
      </c>
      <c r="G457" s="317" t="s">
        <v>208</v>
      </c>
      <c r="H457" s="317" t="s">
        <v>3</v>
      </c>
      <c r="I457" s="35">
        <v>661</v>
      </c>
      <c r="J457" s="544" t="str">
        <f t="shared" si="102"/>
        <v>OLS</v>
      </c>
      <c r="K457" s="337" t="s">
        <v>31</v>
      </c>
      <c r="L457" s="337"/>
      <c r="M457" s="337"/>
      <c r="N457" s="334"/>
      <c r="O457" s="334"/>
      <c r="P457" s="334"/>
      <c r="Q457" s="334"/>
      <c r="R457" s="758"/>
      <c r="S457" s="334"/>
      <c r="T457" s="838"/>
      <c r="U457" s="1056" t="s">
        <v>789</v>
      </c>
      <c r="V457" s="1056" t="s">
        <v>839</v>
      </c>
      <c r="W457" s="943" t="s">
        <v>790</v>
      </c>
      <c r="X457" s="117"/>
      <c r="Y457" s="12"/>
      <c r="Z457" s="12"/>
      <c r="AA457" s="505" t="str">
        <f t="shared" si="97"/>
        <v>2012</v>
      </c>
      <c r="AB457" s="534">
        <f>IF(COUNTIF($C$1:C457,C457)=1,1,0)</f>
        <v>1</v>
      </c>
      <c r="AC457" s="535">
        <f t="shared" si="98"/>
        <v>1</v>
      </c>
      <c r="AG457" s="8"/>
      <c r="AH457" s="8"/>
      <c r="AI457" s="8"/>
      <c r="AJ457" s="8"/>
    </row>
    <row r="458" spans="1:36" ht="26.1" customHeight="1" thickBot="1" x14ac:dyDescent="0.25">
      <c r="A458" s="8"/>
      <c r="B458" s="940"/>
      <c r="C458" s="92" t="s">
        <v>137</v>
      </c>
      <c r="D458" s="93" t="s">
        <v>207</v>
      </c>
      <c r="E458" s="355" t="str">
        <f t="shared" si="100"/>
        <v>Health assessment questionnaire (HAQ)</v>
      </c>
      <c r="F458" s="355" t="s">
        <v>19</v>
      </c>
      <c r="G458" s="355" t="s">
        <v>206</v>
      </c>
      <c r="H458" s="355" t="s">
        <v>9</v>
      </c>
      <c r="I458" s="34">
        <v>186</v>
      </c>
      <c r="J458" s="551" t="str">
        <f t="shared" si="102"/>
        <v>OLS</v>
      </c>
      <c r="K458" s="93" t="s">
        <v>31</v>
      </c>
      <c r="L458" s="93"/>
      <c r="M458" s="93"/>
      <c r="N458" s="116"/>
      <c r="O458" s="116"/>
      <c r="P458" s="116"/>
      <c r="Q458" s="116"/>
      <c r="R458" s="518"/>
      <c r="S458" s="116"/>
      <c r="T458" s="518"/>
      <c r="U458" s="985"/>
      <c r="V458" s="985"/>
      <c r="W458" s="993"/>
      <c r="X458" s="117"/>
      <c r="Y458" s="12"/>
      <c r="Z458" s="12"/>
      <c r="AA458" s="505" t="str">
        <f t="shared" si="97"/>
        <v/>
      </c>
      <c r="AB458" s="534">
        <f>IF(COUNTIF($C$1:C458,C458)=1,1,0)</f>
        <v>0</v>
      </c>
      <c r="AC458" s="535" t="str">
        <f t="shared" si="98"/>
        <v/>
      </c>
      <c r="AG458" s="8"/>
      <c r="AH458" s="8"/>
      <c r="AI458" s="8"/>
      <c r="AJ458" s="8"/>
    </row>
    <row r="459" spans="1:36" ht="78" customHeight="1" thickBot="1" x14ac:dyDescent="0.25">
      <c r="A459" s="8"/>
      <c r="B459" s="940"/>
      <c r="C459" s="92" t="s">
        <v>137</v>
      </c>
      <c r="D459" s="93" t="s">
        <v>454</v>
      </c>
      <c r="E459" s="355" t="str">
        <f t="shared" si="100"/>
        <v>Health Assessment Questionnaire (HAQ), SF-36, Hospital Anxiety and Depression Scale (HADS) &amp; Disease Activity Score (DAS28)</v>
      </c>
      <c r="F459" s="355" t="s">
        <v>19</v>
      </c>
      <c r="G459" s="355" t="s">
        <v>206</v>
      </c>
      <c r="H459" s="355" t="s">
        <v>9</v>
      </c>
      <c r="I459" s="34">
        <v>186</v>
      </c>
      <c r="J459" s="551" t="str">
        <f t="shared" si="102"/>
        <v>OLS</v>
      </c>
      <c r="K459" s="93" t="s">
        <v>31</v>
      </c>
      <c r="L459" s="338"/>
      <c r="M459" s="338"/>
      <c r="N459" s="335"/>
      <c r="O459" s="335"/>
      <c r="P459" s="335"/>
      <c r="Q459" s="335"/>
      <c r="R459" s="759"/>
      <c r="S459" s="335"/>
      <c r="T459" s="839"/>
      <c r="U459" s="985"/>
      <c r="V459" s="985"/>
      <c r="W459" s="993"/>
      <c r="X459" s="117"/>
      <c r="Y459" s="12"/>
      <c r="Z459" s="12"/>
      <c r="AA459" s="505" t="str">
        <f t="shared" si="97"/>
        <v/>
      </c>
      <c r="AB459" s="534">
        <f>IF(COUNTIF($C$1:C459,C459)=1,1,0)</f>
        <v>0</v>
      </c>
      <c r="AC459" s="535" t="str">
        <f t="shared" si="98"/>
        <v/>
      </c>
      <c r="AG459" s="8"/>
      <c r="AH459" s="8"/>
      <c r="AI459" s="8"/>
      <c r="AJ459" s="8"/>
    </row>
    <row r="460" spans="1:36" ht="26.1" customHeight="1" thickBot="1" x14ac:dyDescent="0.25">
      <c r="B460" s="958"/>
      <c r="C460" s="245" t="s">
        <v>137</v>
      </c>
      <c r="D460" s="339" t="s">
        <v>205</v>
      </c>
      <c r="E460" s="322" t="str">
        <f t="shared" ref="E460:E478" si="103">D460</f>
        <v>MSIS-29</v>
      </c>
      <c r="F460" s="318" t="s">
        <v>19</v>
      </c>
      <c r="G460" s="318" t="s">
        <v>74</v>
      </c>
      <c r="H460" s="318" t="s">
        <v>5</v>
      </c>
      <c r="I460" s="267">
        <v>723</v>
      </c>
      <c r="J460" s="545" t="str">
        <f t="shared" si="102"/>
        <v>OLS</v>
      </c>
      <c r="K460" s="339" t="s">
        <v>31</v>
      </c>
      <c r="L460" s="339"/>
      <c r="M460" s="339"/>
      <c r="N460" s="336"/>
      <c r="O460" s="336"/>
      <c r="P460" s="336"/>
      <c r="Q460" s="336"/>
      <c r="R460" s="760"/>
      <c r="S460" s="336"/>
      <c r="T460" s="840"/>
      <c r="U460" s="974"/>
      <c r="V460" s="974"/>
      <c r="W460" s="989"/>
      <c r="X460" s="117"/>
      <c r="Y460" s="12"/>
      <c r="Z460" s="12"/>
      <c r="AA460" s="505" t="str">
        <f t="shared" si="97"/>
        <v/>
      </c>
      <c r="AB460" s="534">
        <f>IF(COUNTIF($C$1:C460,C460)=1,1,0)</f>
        <v>0</v>
      </c>
      <c r="AC460" s="535" t="str">
        <f t="shared" si="98"/>
        <v/>
      </c>
      <c r="AG460" s="8"/>
      <c r="AH460" s="8"/>
      <c r="AI460" s="8"/>
      <c r="AJ460" s="8"/>
    </row>
    <row r="461" spans="1:36" ht="51.95" customHeight="1" thickBot="1" x14ac:dyDescent="0.25">
      <c r="B461" s="939" t="s">
        <v>325</v>
      </c>
      <c r="C461" s="94" t="s">
        <v>183</v>
      </c>
      <c r="D461" s="95" t="s">
        <v>164</v>
      </c>
      <c r="E461" s="357" t="str">
        <f t="shared" si="103"/>
        <v>Health Assessment Questionnaire (HAQ)</v>
      </c>
      <c r="F461" s="357" t="s">
        <v>19</v>
      </c>
      <c r="G461" s="357" t="s">
        <v>217</v>
      </c>
      <c r="H461" s="357" t="s">
        <v>83</v>
      </c>
      <c r="I461" s="33">
        <v>493</v>
      </c>
      <c r="J461" s="550" t="str">
        <f t="shared" si="102"/>
        <v>OLS</v>
      </c>
      <c r="K461" s="91" t="s">
        <v>31</v>
      </c>
      <c r="L461" s="91"/>
      <c r="M461" s="91"/>
      <c r="N461" s="115"/>
      <c r="O461" s="115"/>
      <c r="P461" s="115"/>
      <c r="Q461" s="115"/>
      <c r="R461" s="517"/>
      <c r="S461" s="115"/>
      <c r="T461" s="517"/>
      <c r="U461" s="122" t="s">
        <v>333</v>
      </c>
      <c r="V461" s="122" t="s">
        <v>333</v>
      </c>
      <c r="W461" s="328" t="s">
        <v>348</v>
      </c>
      <c r="X461" s="117" t="s">
        <v>214</v>
      </c>
      <c r="Y461" s="12"/>
      <c r="Z461" s="12"/>
      <c r="AA461" s="505" t="str">
        <f t="shared" si="97"/>
        <v>2010</v>
      </c>
      <c r="AB461" s="534">
        <f>IF(COUNTIF($C$1:C461,C461)=1,1,0)</f>
        <v>1</v>
      </c>
      <c r="AC461" s="535">
        <f t="shared" si="98"/>
        <v>1</v>
      </c>
      <c r="AG461" s="8"/>
      <c r="AH461" s="8"/>
      <c r="AI461" s="6" t="s">
        <v>360</v>
      </c>
      <c r="AJ461" s="8"/>
    </row>
    <row r="462" spans="1:36" ht="39" customHeight="1" thickBot="1" x14ac:dyDescent="0.25">
      <c r="B462" s="958"/>
      <c r="C462" s="103" t="s">
        <v>183</v>
      </c>
      <c r="D462" s="337" t="s">
        <v>651</v>
      </c>
      <c r="E462" s="733" t="str">
        <f t="shared" si="103"/>
        <v>EORTC QLQ-C30</v>
      </c>
      <c r="F462" s="733" t="s">
        <v>19</v>
      </c>
      <c r="G462" s="744" t="s">
        <v>475</v>
      </c>
      <c r="H462" s="744" t="s">
        <v>3</v>
      </c>
      <c r="I462" s="224">
        <v>661</v>
      </c>
      <c r="J462" s="711" t="str">
        <f t="shared" si="102"/>
        <v>OLS; (separate models for patients with high and low scores)</v>
      </c>
      <c r="K462" s="719" t="s">
        <v>31</v>
      </c>
      <c r="L462" s="719"/>
      <c r="M462" s="719"/>
      <c r="N462" s="715"/>
      <c r="O462" s="715"/>
      <c r="P462" s="715"/>
      <c r="Q462" s="715"/>
      <c r="R462" s="760"/>
      <c r="S462" s="740" t="s">
        <v>652</v>
      </c>
      <c r="T462" s="840"/>
      <c r="U462" s="846" t="s">
        <v>650</v>
      </c>
      <c r="V462" s="740"/>
      <c r="W462" s="709" t="s">
        <v>1206</v>
      </c>
      <c r="X462" s="519"/>
      <c r="Y462" s="12"/>
      <c r="Z462" s="12"/>
      <c r="AA462" s="505" t="str">
        <f t="shared" si="97"/>
        <v/>
      </c>
      <c r="AB462" s="534">
        <f>IF(COUNTIF($C$1:C462,C462)=1,1,0)</f>
        <v>0</v>
      </c>
      <c r="AC462" s="535" t="str">
        <f t="shared" si="98"/>
        <v/>
      </c>
      <c r="AD462" s="147" t="s">
        <v>639</v>
      </c>
      <c r="AE462" s="279"/>
      <c r="AG462" s="8"/>
      <c r="AH462" s="8"/>
      <c r="AI462" s="6"/>
      <c r="AJ462" s="8"/>
    </row>
    <row r="463" spans="1:36" ht="64.5" customHeight="1" thickBot="1" x14ac:dyDescent="0.25">
      <c r="A463" s="564"/>
      <c r="B463" s="736" t="s">
        <v>1207</v>
      </c>
      <c r="C463" s="103" t="s">
        <v>1079</v>
      </c>
      <c r="D463" s="726" t="s">
        <v>234</v>
      </c>
      <c r="E463" s="729" t="str">
        <f t="shared" si="103"/>
        <v>Dermatology Life Quality Index (DLQI)</v>
      </c>
      <c r="F463" s="481" t="s">
        <v>80</v>
      </c>
      <c r="G463" s="741" t="s">
        <v>1208</v>
      </c>
      <c r="H463" s="741" t="s">
        <v>13</v>
      </c>
      <c r="I463" s="46">
        <v>1232</v>
      </c>
      <c r="J463" s="711" t="str">
        <f t="shared" si="102"/>
        <v>OLS; 2-part; Tobit; regression mixture model</v>
      </c>
      <c r="K463" s="298" t="s">
        <v>31</v>
      </c>
      <c r="L463" s="745"/>
      <c r="M463" s="745"/>
      <c r="N463" s="720" t="s">
        <v>44</v>
      </c>
      <c r="O463" s="738"/>
      <c r="P463" s="720" t="s">
        <v>88</v>
      </c>
      <c r="Q463" s="738"/>
      <c r="R463" s="759"/>
      <c r="S463" s="720" t="s">
        <v>1209</v>
      </c>
      <c r="T463" s="840"/>
      <c r="U463" s="846"/>
      <c r="V463" s="740"/>
      <c r="W463" s="712"/>
      <c r="X463" s="715"/>
      <c r="Y463" s="504"/>
      <c r="Z463" s="504"/>
      <c r="AA463" s="505"/>
      <c r="AB463" s="534"/>
      <c r="AC463" s="535"/>
      <c r="AD463" s="477" t="s">
        <v>1175</v>
      </c>
      <c r="AE463" s="279"/>
      <c r="AG463" s="8"/>
      <c r="AH463" s="8"/>
      <c r="AI463" s="6"/>
      <c r="AJ463" s="8"/>
    </row>
    <row r="464" spans="1:36" ht="65.099999999999994" customHeight="1" thickBot="1" x14ac:dyDescent="0.25">
      <c r="B464" s="216" t="s">
        <v>722</v>
      </c>
      <c r="C464" s="94" t="s">
        <v>721</v>
      </c>
      <c r="D464" s="214" t="s">
        <v>162</v>
      </c>
      <c r="E464" s="29" t="str">
        <f t="shared" si="103"/>
        <v>Western Ontario and McMaster Universities Osteoarthritis Index (WOMAC)</v>
      </c>
      <c r="F464" s="219" t="s">
        <v>19</v>
      </c>
      <c r="G464" s="59" t="s">
        <v>761</v>
      </c>
      <c r="H464" s="59" t="s">
        <v>9</v>
      </c>
      <c r="I464" s="80">
        <v>7072</v>
      </c>
      <c r="J464" s="9" t="str">
        <f t="shared" si="102"/>
        <v>Mixture model</v>
      </c>
      <c r="K464" s="95"/>
      <c r="L464" s="95"/>
      <c r="M464" s="95"/>
      <c r="N464" s="117"/>
      <c r="O464" s="117"/>
      <c r="P464" s="117"/>
      <c r="Q464" s="117"/>
      <c r="R464" s="519"/>
      <c r="S464" s="215" t="s">
        <v>762</v>
      </c>
      <c r="T464" s="519"/>
      <c r="U464" s="118"/>
      <c r="V464" s="271" t="s">
        <v>726</v>
      </c>
      <c r="W464" s="216" t="s">
        <v>725</v>
      </c>
      <c r="X464" s="117"/>
      <c r="Y464" s="12"/>
      <c r="Z464" s="12"/>
      <c r="AA464" s="505" t="str">
        <f t="shared" si="97"/>
        <v>2014</v>
      </c>
      <c r="AB464" s="534">
        <f>IF(COUNTIF($C$1:C464,C464)=1,1,0)</f>
        <v>1</v>
      </c>
      <c r="AC464" s="535">
        <f t="shared" si="98"/>
        <v>1</v>
      </c>
      <c r="AD464" s="147" t="s">
        <v>742</v>
      </c>
      <c r="AE464" s="279"/>
      <c r="AG464" s="8"/>
      <c r="AH464" s="8"/>
      <c r="AI464" s="6"/>
      <c r="AJ464" s="8"/>
    </row>
    <row r="465" spans="1:38" ht="63.75" customHeight="1" thickBot="1" x14ac:dyDescent="0.25">
      <c r="B465" s="32" t="s">
        <v>550</v>
      </c>
      <c r="C465" s="94" t="s">
        <v>539</v>
      </c>
      <c r="D465" s="214" t="s">
        <v>231</v>
      </c>
      <c r="E465" s="29" t="str">
        <f t="shared" ref="E465:E473" si="104">D465</f>
        <v>Bath Ankylosing Spondylitis Disease Activity Index (BASDAI) and Bath Ankylosing Spondylitis Functional Index (BASFI)</v>
      </c>
      <c r="F465" s="29" t="s">
        <v>19</v>
      </c>
      <c r="G465" s="29" t="s">
        <v>546</v>
      </c>
      <c r="H465" s="59" t="s">
        <v>9</v>
      </c>
      <c r="I465" s="30">
        <v>1615</v>
      </c>
      <c r="J465" s="9" t="str">
        <f t="shared" si="102"/>
        <v>Bespoke mixture, Generalized Ordered probit</v>
      </c>
      <c r="K465" s="95"/>
      <c r="L465" s="95"/>
      <c r="M465" s="95"/>
      <c r="N465" s="117"/>
      <c r="O465" s="117"/>
      <c r="P465" s="117"/>
      <c r="Q465" s="117"/>
      <c r="R465" s="519"/>
      <c r="S465" s="96" t="s">
        <v>547</v>
      </c>
      <c r="T465" s="519"/>
      <c r="U465" s="519" t="s">
        <v>1240</v>
      </c>
      <c r="V465" s="96" t="s">
        <v>548</v>
      </c>
      <c r="W465" s="251" t="s">
        <v>1241</v>
      </c>
      <c r="X465" s="138"/>
      <c r="Y465" s="12"/>
      <c r="Z465" s="12"/>
      <c r="AA465" s="505" t="str">
        <f t="shared" si="97"/>
        <v>2015</v>
      </c>
      <c r="AB465" s="534">
        <f>IF(COUNTIF($C$1:C465,C465)=1,1,0)</f>
        <v>1</v>
      </c>
      <c r="AC465" s="535">
        <f t="shared" si="98"/>
        <v>1</v>
      </c>
      <c r="AD465" s="414" t="s">
        <v>1123</v>
      </c>
      <c r="AE465" s="276"/>
      <c r="AG465" s="8"/>
      <c r="AH465" s="8"/>
      <c r="AI465" s="6"/>
      <c r="AJ465" s="8"/>
    </row>
    <row r="466" spans="1:38" ht="51.95" customHeight="1" thickBot="1" x14ac:dyDescent="0.25">
      <c r="A466" s="564"/>
      <c r="B466" s="779" t="s">
        <v>1266</v>
      </c>
      <c r="C466" s="290" t="s">
        <v>1102</v>
      </c>
      <c r="D466" s="803" t="s">
        <v>1267</v>
      </c>
      <c r="E466" s="781" t="str">
        <f>D466</f>
        <v>Health status scale of traditional Chinese medicine (TCM-HSS)</v>
      </c>
      <c r="F466" s="799" t="s">
        <v>19</v>
      </c>
      <c r="G466" s="799" t="s">
        <v>83</v>
      </c>
      <c r="H466" s="782" t="s">
        <v>83</v>
      </c>
      <c r="I466" s="35">
        <v>639</v>
      </c>
      <c r="J466" s="9" t="str">
        <f>CONCATENATE(IF(K466="","",CONCATENATE(K466,IF(COUNTA(K466:S466)=COUNTA(K466),"","; "))),IF(L466="","",CONCATENATE(L466,IF(COUNTA(K466:S466)=COUNTA(K466:L466),"","; "))),IF(M466="","",CONCATENATE(M466,IF(COUNTA(K466:S466)=COUNTA(K466:M466),"","; "))),IF(N466="","",CONCATENATE(N466,IF(COUNTA(K466:S466)=COUNTA(K466:N466),"","; "))),IF(O466="","",CONCATENATE(O466,IF(COUNTA(K466:S466)=COUNTA(K466:O466),"","; "))),IF(P466="","",CONCATENATE(P466,IF(COUNTA(K466:S466)=COUNTA(K466:P466),"","; "))),IF(Q466="","",CONCATENATE(Q466,IF(COUNTA(K466:S466)=COUNTA(K466:Q466),"","; "))),IF(S466="","",S466))</f>
        <v>OLS; GLM; 2-part; CLAD; Tobit; response mapping; ALDVMM</v>
      </c>
      <c r="K466" s="803" t="s">
        <v>31</v>
      </c>
      <c r="L466" s="855" t="s">
        <v>45</v>
      </c>
      <c r="M466" s="795"/>
      <c r="N466" s="791" t="s">
        <v>44</v>
      </c>
      <c r="O466" s="849" t="s">
        <v>59</v>
      </c>
      <c r="P466" s="791" t="s">
        <v>88</v>
      </c>
      <c r="Q466" s="849" t="s">
        <v>46</v>
      </c>
      <c r="R466" s="849" t="s">
        <v>916</v>
      </c>
      <c r="S466" s="849" t="s">
        <v>916</v>
      </c>
      <c r="T466" s="838"/>
      <c r="U466" s="838"/>
      <c r="V466" s="801"/>
      <c r="W466" s="237"/>
      <c r="X466" s="802"/>
      <c r="Y466" s="18"/>
      <c r="Z466" s="18"/>
      <c r="AA466" s="505"/>
      <c r="AB466" s="534"/>
      <c r="AC466" s="535"/>
      <c r="AD466" s="526" t="s">
        <v>1236</v>
      </c>
      <c r="AE466" s="276"/>
      <c r="AG466" s="8"/>
      <c r="AH466" s="8"/>
      <c r="AI466" s="6"/>
      <c r="AJ466" s="8"/>
    </row>
    <row r="467" spans="1:38" ht="62.25" customHeight="1" thickBot="1" x14ac:dyDescent="0.25">
      <c r="A467" s="564"/>
      <c r="B467" s="779" t="s">
        <v>1264</v>
      </c>
      <c r="C467" s="290" t="s">
        <v>1101</v>
      </c>
      <c r="D467" s="803" t="s">
        <v>1265</v>
      </c>
      <c r="E467" s="781" t="str">
        <f t="shared" si="104"/>
        <v xml:space="preserve">Acromegaly quality of life (AcroQoL) questionnaire </v>
      </c>
      <c r="F467" s="799" t="s">
        <v>80</v>
      </c>
      <c r="G467" s="799" t="s">
        <v>858</v>
      </c>
      <c r="H467" s="782" t="s">
        <v>410</v>
      </c>
      <c r="I467" s="35">
        <v>424</v>
      </c>
      <c r="J467" s="876" t="str">
        <f t="shared" si="102"/>
        <v>OLS; Tobit; beta-based mixture, and adjusted limited dependent variable mixture models</v>
      </c>
      <c r="K467" s="803" t="s">
        <v>31</v>
      </c>
      <c r="L467" s="795"/>
      <c r="M467" s="795"/>
      <c r="N467" s="791"/>
      <c r="O467" s="791"/>
      <c r="P467" s="791" t="s">
        <v>88</v>
      </c>
      <c r="Q467" s="791"/>
      <c r="R467" s="838" t="s">
        <v>1289</v>
      </c>
      <c r="S467" s="851" t="s">
        <v>1289</v>
      </c>
      <c r="T467" s="838"/>
      <c r="U467" s="838"/>
      <c r="V467" s="801"/>
      <c r="W467" s="237"/>
      <c r="X467" s="802"/>
      <c r="Y467" s="18"/>
      <c r="Z467" s="18"/>
      <c r="AA467" s="18"/>
      <c r="AB467" s="663"/>
      <c r="AC467" s="664"/>
      <c r="AD467" s="526" t="s">
        <v>1236</v>
      </c>
      <c r="AE467" s="276"/>
      <c r="AG467" s="8"/>
      <c r="AH467" s="8"/>
      <c r="AI467" s="6"/>
      <c r="AJ467" s="8"/>
    </row>
    <row r="468" spans="1:38" s="923" customFormat="1" ht="77.25" thickBot="1" x14ac:dyDescent="0.25">
      <c r="A468" s="917"/>
      <c r="B468" s="899" t="s">
        <v>1308</v>
      </c>
      <c r="C468" s="900" t="s">
        <v>1080</v>
      </c>
      <c r="D468" s="514" t="s">
        <v>90</v>
      </c>
      <c r="E468" s="435" t="str">
        <f t="shared" si="104"/>
        <v>Modified Rankin Scale (mRS)</v>
      </c>
      <c r="F468" s="901" t="s">
        <v>19</v>
      </c>
      <c r="G468" s="901" t="s">
        <v>128</v>
      </c>
      <c r="H468" s="901" t="s">
        <v>4</v>
      </c>
      <c r="I468" s="902">
        <v>20389</v>
      </c>
      <c r="J468" s="9" t="str">
        <f t="shared" si="102"/>
        <v>OLS</v>
      </c>
      <c r="K468" s="515" t="s">
        <v>31</v>
      </c>
      <c r="L468" s="138"/>
      <c r="M468" s="138"/>
      <c r="N468" s="138"/>
      <c r="O468" s="138"/>
      <c r="P468" s="138"/>
      <c r="Q468" s="138"/>
      <c r="R468" s="138"/>
      <c r="S468" s="138"/>
      <c r="T468" s="138"/>
      <c r="U468" s="138"/>
      <c r="V468" s="138"/>
      <c r="W468" s="898"/>
      <c r="X468" s="138"/>
      <c r="Y468" s="903"/>
      <c r="Z468" s="903"/>
      <c r="AA468" s="903"/>
      <c r="AB468" s="903"/>
      <c r="AC468" s="903"/>
      <c r="AD468" s="904" t="s">
        <v>1175</v>
      </c>
      <c r="AE468" s="905"/>
      <c r="AF468" s="906"/>
      <c r="AG468" s="41"/>
      <c r="AH468" s="41"/>
      <c r="AI468" s="41"/>
      <c r="AJ468" s="41"/>
      <c r="AK468" s="907"/>
      <c r="AL468" s="907"/>
    </row>
    <row r="469" spans="1:38" ht="51.95" customHeight="1" thickBot="1" x14ac:dyDescent="0.25">
      <c r="A469" s="564"/>
      <c r="B469" s="943" t="s">
        <v>1172</v>
      </c>
      <c r="C469" s="290" t="s">
        <v>1171</v>
      </c>
      <c r="D469" s="364" t="s">
        <v>1166</v>
      </c>
      <c r="E469" s="700" t="str">
        <f t="shared" si="104"/>
        <v>Glasgow Outcome Scale (GOS): basic GOS</v>
      </c>
      <c r="F469" s="507" t="s">
        <v>19</v>
      </c>
      <c r="G469" s="702" t="s">
        <v>1163</v>
      </c>
      <c r="H469" s="702" t="s">
        <v>5</v>
      </c>
      <c r="I469" s="33">
        <v>3437</v>
      </c>
      <c r="J469" s="699" t="str">
        <f t="shared" si="102"/>
        <v xml:space="preserve">Adjusted limited dependent variable mixture models 
</v>
      </c>
      <c r="K469" s="91"/>
      <c r="L469" s="91"/>
      <c r="M469" s="91"/>
      <c r="N469" s="517"/>
      <c r="O469" s="517"/>
      <c r="P469" s="517"/>
      <c r="Q469" s="517"/>
      <c r="R469" s="517"/>
      <c r="S469" s="475" t="s">
        <v>900</v>
      </c>
      <c r="T469" s="517"/>
      <c r="U469" s="517"/>
      <c r="V469" s="109"/>
      <c r="W469" s="706"/>
      <c r="X469" s="195"/>
      <c r="Y469" s="505"/>
      <c r="Z469" s="505"/>
      <c r="AA469" s="505" t="str">
        <f t="shared" si="97"/>
        <v>2017</v>
      </c>
      <c r="AB469" s="534">
        <f>IF(COUNTIF($C$1:C469,C469)=1,1,0)</f>
        <v>1</v>
      </c>
      <c r="AC469" s="535">
        <f t="shared" si="98"/>
        <v>1</v>
      </c>
      <c r="AD469" s="414" t="s">
        <v>848</v>
      </c>
      <c r="AE469" s="276"/>
      <c r="AG469" s="8"/>
      <c r="AH469" s="8"/>
      <c r="AI469" s="6"/>
      <c r="AJ469" s="8"/>
    </row>
    <row r="470" spans="1:38" ht="51.95" customHeight="1" thickBot="1" x14ac:dyDescent="0.25">
      <c r="A470" s="564"/>
      <c r="B470" s="944"/>
      <c r="C470" s="290" t="s">
        <v>1171</v>
      </c>
      <c r="D470" s="695" t="s">
        <v>1165</v>
      </c>
      <c r="E470" s="829" t="str">
        <f t="shared" si="104"/>
        <v>Glasgow Outcome Scale (GOS): extended GOS</v>
      </c>
      <c r="F470" s="848" t="s">
        <v>19</v>
      </c>
      <c r="G470" s="841" t="s">
        <v>1163</v>
      </c>
      <c r="H470" s="841" t="s">
        <v>5</v>
      </c>
      <c r="I470" s="267">
        <v>3437</v>
      </c>
      <c r="J470" s="831" t="str">
        <f t="shared" si="102"/>
        <v xml:space="preserve">Adjusted limited dependent variable mixture models 
</v>
      </c>
      <c r="K470" s="703"/>
      <c r="L470" s="703"/>
      <c r="M470" s="703"/>
      <c r="N470" s="701"/>
      <c r="O470" s="701"/>
      <c r="P470" s="701"/>
      <c r="Q470" s="701"/>
      <c r="R470" s="759" t="str">
        <f>S470</f>
        <v xml:space="preserve">Adjusted limited dependent variable mixture models 
</v>
      </c>
      <c r="S470" s="479" t="s">
        <v>900</v>
      </c>
      <c r="T470" s="839"/>
      <c r="U470" s="839"/>
      <c r="V470" s="168"/>
      <c r="W470" s="165"/>
      <c r="X470" s="194"/>
      <c r="Y470" s="20"/>
      <c r="Z470" s="20"/>
      <c r="AA470" s="20"/>
      <c r="AB470" s="817"/>
      <c r="AC470" s="818"/>
      <c r="AD470" s="819" t="s">
        <v>848</v>
      </c>
      <c r="AE470" s="276"/>
      <c r="AG470" s="8"/>
      <c r="AH470" s="8"/>
      <c r="AI470" s="6"/>
      <c r="AJ470" s="8"/>
    </row>
    <row r="471" spans="1:38" ht="75.75" customHeight="1" thickBot="1" x14ac:dyDescent="0.25">
      <c r="A471" s="564"/>
      <c r="B471" s="789" t="s">
        <v>1268</v>
      </c>
      <c r="C471" s="290" t="s">
        <v>1103</v>
      </c>
      <c r="D471" s="514" t="s">
        <v>256</v>
      </c>
      <c r="E471" s="29" t="str">
        <f t="shared" si="104"/>
        <v>General Health Questionnaire (GHQ-12)</v>
      </c>
      <c r="F471" s="506" t="s">
        <v>19</v>
      </c>
      <c r="G471" s="59" t="s">
        <v>22</v>
      </c>
      <c r="H471" s="59" t="s">
        <v>22</v>
      </c>
      <c r="I471" s="30">
        <v>6924</v>
      </c>
      <c r="J471" s="9" t="str">
        <f t="shared" si="102"/>
        <v>response mapping; least absolute shrinkage and selection operator (LASSO); non-parametric</v>
      </c>
      <c r="K471" s="95"/>
      <c r="L471" s="95"/>
      <c r="M471" s="95"/>
      <c r="N471" s="519"/>
      <c r="O471" s="519"/>
      <c r="P471" s="519"/>
      <c r="Q471" s="520" t="s">
        <v>46</v>
      </c>
      <c r="R471" s="519"/>
      <c r="S471" s="515" t="s">
        <v>1290</v>
      </c>
      <c r="T471" s="519"/>
      <c r="U471" s="519"/>
      <c r="V471" s="96"/>
      <c r="W471" s="166"/>
      <c r="X471" s="138"/>
      <c r="Y471" s="504"/>
      <c r="Z471" s="504"/>
      <c r="AA471" s="504"/>
      <c r="AB471" s="668"/>
      <c r="AC471" s="669"/>
      <c r="AD471" s="526" t="s">
        <v>1236</v>
      </c>
      <c r="AE471" s="820"/>
      <c r="AG471" s="8"/>
      <c r="AH471" s="8"/>
      <c r="AI471" s="6"/>
      <c r="AJ471" s="8"/>
    </row>
    <row r="472" spans="1:38" ht="65.099999999999994" customHeight="1" thickBot="1" x14ac:dyDescent="0.25">
      <c r="B472" s="423" t="s">
        <v>919</v>
      </c>
      <c r="C472" s="436" t="s">
        <v>817</v>
      </c>
      <c r="D472" s="427" t="s">
        <v>920</v>
      </c>
      <c r="E472" s="481" t="str">
        <f t="shared" si="104"/>
        <v>World Health Organisation Quality of Life Brief (WHOQOL-BREF)</v>
      </c>
      <c r="F472" s="481" t="s">
        <v>80</v>
      </c>
      <c r="G472" s="481" t="s">
        <v>22</v>
      </c>
      <c r="H472" s="783" t="s">
        <v>22</v>
      </c>
      <c r="I472" s="397">
        <v>658</v>
      </c>
      <c r="J472" s="469" t="str">
        <f t="shared" si="102"/>
        <v>OLS; equipercentile mapping, mean rank method</v>
      </c>
      <c r="K472" s="298" t="s">
        <v>31</v>
      </c>
      <c r="L472" s="298"/>
      <c r="M472" s="298"/>
      <c r="N472" s="792"/>
      <c r="O472" s="792"/>
      <c r="P472" s="792"/>
      <c r="Q472" s="792"/>
      <c r="R472" s="792"/>
      <c r="S472" s="479" t="s">
        <v>961</v>
      </c>
      <c r="T472" s="839"/>
      <c r="U472" s="839"/>
      <c r="V472" s="479"/>
      <c r="W472" s="226"/>
      <c r="X472" s="194"/>
      <c r="Y472" s="20"/>
      <c r="Z472" s="20"/>
      <c r="AA472" s="20" t="str">
        <f t="shared" si="97"/>
        <v>2018</v>
      </c>
      <c r="AB472" s="817">
        <f>IF(COUNTIF($C$1:C472,C472)=1,1,0)</f>
        <v>1</v>
      </c>
      <c r="AC472" s="818" t="str">
        <f t="shared" si="98"/>
        <v/>
      </c>
      <c r="AD472" s="821" t="s">
        <v>976</v>
      </c>
      <c r="AE472" s="276"/>
      <c r="AG472" s="8"/>
      <c r="AH472" s="8"/>
      <c r="AI472" s="6"/>
      <c r="AJ472" s="8"/>
    </row>
    <row r="473" spans="1:38" ht="65.099999999999994" customHeight="1" thickBot="1" x14ac:dyDescent="0.25">
      <c r="B473" s="779" t="s">
        <v>1269</v>
      </c>
      <c r="C473" s="436" t="s">
        <v>1104</v>
      </c>
      <c r="D473" s="803" t="s">
        <v>1270</v>
      </c>
      <c r="E473" s="506" t="str">
        <f t="shared" si="104"/>
        <v>Edmonton Symptom Assessment System-Revised: Renal (ESAS-r: Renal)</v>
      </c>
      <c r="F473" s="506" t="s">
        <v>80</v>
      </c>
      <c r="G473" s="506" t="s">
        <v>1271</v>
      </c>
      <c r="H473" s="59" t="s">
        <v>14</v>
      </c>
      <c r="I473" s="466">
        <v>506</v>
      </c>
      <c r="J473" s="469" t="str">
        <f t="shared" si="102"/>
        <v>OLS; GLM; GEE; CLAD; Tobit; response mapping; mixture models (BETAMIX, ALDVMM)</v>
      </c>
      <c r="K473" s="514" t="s">
        <v>31</v>
      </c>
      <c r="L473" s="514" t="s">
        <v>45</v>
      </c>
      <c r="M473" s="514" t="s">
        <v>36</v>
      </c>
      <c r="N473" s="519"/>
      <c r="O473" s="519" t="s">
        <v>59</v>
      </c>
      <c r="P473" s="519" t="s">
        <v>88</v>
      </c>
      <c r="Q473" s="520" t="s">
        <v>46</v>
      </c>
      <c r="R473" s="519" t="s">
        <v>1291</v>
      </c>
      <c r="S473" s="515" t="s">
        <v>1291</v>
      </c>
      <c r="T473" s="519"/>
      <c r="U473" s="519"/>
      <c r="V473" s="515"/>
      <c r="W473" s="251"/>
      <c r="X473" s="138"/>
      <c r="Y473" s="504"/>
      <c r="Z473" s="504"/>
      <c r="AA473" s="504"/>
      <c r="AB473" s="668"/>
      <c r="AC473" s="669"/>
      <c r="AD473" s="526" t="s">
        <v>1236</v>
      </c>
      <c r="AE473" s="822"/>
      <c r="AF473" s="823"/>
      <c r="AG473" s="823"/>
      <c r="AH473" s="823"/>
      <c r="AI473" s="824"/>
      <c r="AJ473" s="823"/>
    </row>
    <row r="474" spans="1:38" ht="12.95" customHeight="1" thickBot="1" x14ac:dyDescent="0.25">
      <c r="B474" s="953" t="s">
        <v>381</v>
      </c>
      <c r="C474" s="98" t="s">
        <v>382</v>
      </c>
      <c r="D474" s="91" t="s">
        <v>90</v>
      </c>
      <c r="E474" s="47" t="str">
        <f t="shared" si="103"/>
        <v>Modified Rankin Scale (mRS)</v>
      </c>
      <c r="F474" s="47" t="s">
        <v>19</v>
      </c>
      <c r="G474" s="47" t="s">
        <v>128</v>
      </c>
      <c r="H474" s="47" t="s">
        <v>4</v>
      </c>
      <c r="I474" s="189" t="s">
        <v>261</v>
      </c>
      <c r="J474" s="157" t="str">
        <f t="shared" si="102"/>
        <v>OLS</v>
      </c>
      <c r="K474" s="111" t="s">
        <v>31</v>
      </c>
      <c r="L474" s="111"/>
      <c r="M474" s="111"/>
      <c r="N474" s="135"/>
      <c r="O474" s="135"/>
      <c r="P474" s="135"/>
      <c r="Q474" s="134"/>
      <c r="R474" s="134"/>
      <c r="S474" s="134"/>
      <c r="T474" s="135"/>
      <c r="U474" s="135"/>
      <c r="V474" s="135"/>
      <c r="W474" s="977"/>
      <c r="X474" s="792"/>
      <c r="Y474" s="13"/>
      <c r="Z474" s="13"/>
      <c r="AA474" s="72" t="str">
        <f t="shared" si="97"/>
        <v>2013</v>
      </c>
      <c r="AB474" s="665">
        <f>IF(COUNTIF($C$1:C474,C474)=1,1,0)</f>
        <v>1</v>
      </c>
      <c r="AC474" s="666">
        <f t="shared" si="98"/>
        <v>1</v>
      </c>
      <c r="AD474" s="148"/>
      <c r="AG474" s="8"/>
      <c r="AH474" s="8"/>
      <c r="AI474" s="8"/>
      <c r="AJ474" s="8"/>
    </row>
    <row r="475" spans="1:38" ht="39" customHeight="1" thickBot="1" x14ac:dyDescent="0.25">
      <c r="B475" s="936"/>
      <c r="C475" s="99" t="s">
        <v>382</v>
      </c>
      <c r="D475" s="339" t="s">
        <v>260</v>
      </c>
      <c r="E475" s="318" t="str">
        <f t="shared" si="103"/>
        <v>Modified Rankin Scale (mRS), Barthel Index and Zung Depression</v>
      </c>
      <c r="F475" s="318" t="s">
        <v>19</v>
      </c>
      <c r="G475" s="318" t="s">
        <v>128</v>
      </c>
      <c r="H475" s="318" t="s">
        <v>4</v>
      </c>
      <c r="I475" s="267" t="s">
        <v>261</v>
      </c>
      <c r="J475" s="545" t="str">
        <f t="shared" si="102"/>
        <v>OLS</v>
      </c>
      <c r="K475" s="339" t="s">
        <v>31</v>
      </c>
      <c r="L475" s="339"/>
      <c r="M475" s="339"/>
      <c r="N475" s="336"/>
      <c r="O475" s="336"/>
      <c r="P475" s="336"/>
      <c r="Q475" s="352"/>
      <c r="R475" s="765"/>
      <c r="S475" s="352"/>
      <c r="T475" s="840"/>
      <c r="U475" s="840"/>
      <c r="V475" s="336"/>
      <c r="W475" s="970"/>
      <c r="X475" s="117"/>
      <c r="Y475" s="13"/>
      <c r="Z475" s="13"/>
      <c r="AA475" s="505" t="str">
        <f t="shared" si="97"/>
        <v/>
      </c>
      <c r="AB475" s="534">
        <f>IF(COUNTIF($C$1:C475,C475)=1,1,0)</f>
        <v>0</v>
      </c>
      <c r="AC475" s="535" t="str">
        <f t="shared" si="98"/>
        <v/>
      </c>
      <c r="AG475" s="8"/>
      <c r="AH475" s="8"/>
      <c r="AI475" s="8"/>
      <c r="AJ475" s="8"/>
    </row>
    <row r="476" spans="1:38" ht="65.099999999999994" customHeight="1" thickBot="1" x14ac:dyDescent="0.25">
      <c r="B476" s="28" t="s">
        <v>326</v>
      </c>
      <c r="C476" s="94" t="s">
        <v>87</v>
      </c>
      <c r="D476" s="95" t="s">
        <v>120</v>
      </c>
      <c r="E476" s="357" t="str">
        <f t="shared" si="103"/>
        <v>Seattle Angina Questionnaire (SAQ)</v>
      </c>
      <c r="F476" s="29" t="s">
        <v>19</v>
      </c>
      <c r="G476" s="29" t="s">
        <v>148</v>
      </c>
      <c r="H476" s="29" t="s">
        <v>4</v>
      </c>
      <c r="I476" s="30">
        <v>1555</v>
      </c>
      <c r="J476" s="9" t="str">
        <f t="shared" si="102"/>
        <v>OLS; Tobit</v>
      </c>
      <c r="K476" s="95" t="s">
        <v>31</v>
      </c>
      <c r="L476" s="95"/>
      <c r="M476" s="95"/>
      <c r="N476" s="117"/>
      <c r="O476" s="117"/>
      <c r="P476" s="118" t="s">
        <v>88</v>
      </c>
      <c r="Q476" s="118"/>
      <c r="R476" s="118"/>
      <c r="S476" s="118"/>
      <c r="T476" s="519"/>
      <c r="U476" s="519"/>
      <c r="V476" s="117"/>
      <c r="W476" s="32" t="s">
        <v>518</v>
      </c>
      <c r="X476" s="117" t="s">
        <v>149</v>
      </c>
      <c r="Y476" s="12"/>
      <c r="Z476" s="12"/>
      <c r="AA476" s="505" t="str">
        <f t="shared" si="97"/>
        <v>2011</v>
      </c>
      <c r="AB476" s="534">
        <f>IF(COUNTIF($C$1:C476,C476)=1,1,0)</f>
        <v>1</v>
      </c>
      <c r="AC476" s="535">
        <f t="shared" si="98"/>
        <v>2</v>
      </c>
      <c r="AG476" s="8"/>
      <c r="AH476" s="8"/>
      <c r="AI476" s="8" t="s">
        <v>363</v>
      </c>
      <c r="AJ476" s="8"/>
    </row>
    <row r="477" spans="1:38" ht="65.099999999999994" customHeight="1" thickBot="1" x14ac:dyDescent="0.25">
      <c r="B477" s="220" t="s">
        <v>873</v>
      </c>
      <c r="C477" s="103" t="s">
        <v>822</v>
      </c>
      <c r="D477" s="364" t="s">
        <v>874</v>
      </c>
      <c r="E477" s="29" t="str">
        <f t="shared" si="103"/>
        <v>Quality of Life in Epilepsy-Patients-Weighted 31p (QOLIE-31P)</v>
      </c>
      <c r="F477" s="470" t="s">
        <v>80</v>
      </c>
      <c r="G477" s="470" t="s">
        <v>875</v>
      </c>
      <c r="H477" s="29" t="s">
        <v>5</v>
      </c>
      <c r="I477" s="466" t="s">
        <v>876</v>
      </c>
      <c r="J477" s="9" t="str">
        <f t="shared" si="102"/>
        <v>OLS; CLAD</v>
      </c>
      <c r="K477" s="364" t="s">
        <v>31</v>
      </c>
      <c r="L477" s="337"/>
      <c r="M477" s="337"/>
      <c r="N477" s="334"/>
      <c r="O477" s="356" t="s">
        <v>59</v>
      </c>
      <c r="P477" s="351"/>
      <c r="Q477" s="351"/>
      <c r="R477" s="764"/>
      <c r="S477" s="351"/>
      <c r="T477" s="838"/>
      <c r="U477" s="838"/>
      <c r="V477" s="334"/>
      <c r="W477" s="32"/>
      <c r="X477" s="117"/>
      <c r="Y477" s="12"/>
      <c r="Z477" s="12"/>
      <c r="AA477" s="505" t="str">
        <f t="shared" si="97"/>
        <v>2018</v>
      </c>
      <c r="AB477" s="534">
        <f>IF(COUNTIF($C$1:C477,C477)=1,1,0)</f>
        <v>1</v>
      </c>
      <c r="AC477" s="535" t="str">
        <f t="shared" si="98"/>
        <v/>
      </c>
      <c r="AD477" s="385" t="s">
        <v>848</v>
      </c>
      <c r="AG477" s="8"/>
      <c r="AH477" s="8"/>
      <c r="AI477" s="8"/>
      <c r="AJ477" s="8"/>
    </row>
    <row r="478" spans="1:38" ht="26.1" customHeight="1" thickBot="1" x14ac:dyDescent="0.25">
      <c r="B478" s="939" t="s">
        <v>327</v>
      </c>
      <c r="C478" s="109" t="s">
        <v>262</v>
      </c>
      <c r="D478" s="91" t="s">
        <v>30</v>
      </c>
      <c r="E478" s="929" t="str">
        <f t="shared" si="103"/>
        <v>OM8-30 (disease-specific otitis media instrument)</v>
      </c>
      <c r="F478" s="357" t="s">
        <v>19</v>
      </c>
      <c r="G478" s="357" t="s">
        <v>29</v>
      </c>
      <c r="H478" s="357" t="s">
        <v>17</v>
      </c>
      <c r="I478" s="33">
        <v>212</v>
      </c>
      <c r="J478" s="550" t="str">
        <f t="shared" si="102"/>
        <v>OLS</v>
      </c>
      <c r="K478" s="91" t="s">
        <v>31</v>
      </c>
      <c r="L478" s="91"/>
      <c r="M478" s="91"/>
      <c r="N478" s="115"/>
      <c r="O478" s="115"/>
      <c r="P478" s="115"/>
      <c r="Q478" s="115"/>
      <c r="R478" s="517"/>
      <c r="S478" s="115"/>
      <c r="T478" s="517"/>
      <c r="U478" s="122" t="s">
        <v>273</v>
      </c>
      <c r="V478" s="122" t="s">
        <v>273</v>
      </c>
      <c r="W478" s="328" t="s">
        <v>349</v>
      </c>
      <c r="X478" s="117"/>
      <c r="Y478" s="12"/>
      <c r="Z478" s="12"/>
      <c r="AA478" s="505">
        <f t="shared" si="97"/>
        <v>2010</v>
      </c>
      <c r="AB478" s="534">
        <f>IF(COUNTIF($C$1:C478,C478)=1,1,0)</f>
        <v>1</v>
      </c>
      <c r="AC478" s="535">
        <f t="shared" si="98"/>
        <v>1</v>
      </c>
      <c r="AE478" s="112">
        <v>2010</v>
      </c>
      <c r="AG478" s="4"/>
      <c r="AH478" s="4"/>
      <c r="AI478" s="6" t="s">
        <v>358</v>
      </c>
      <c r="AJ478" s="4"/>
    </row>
    <row r="479" spans="1:38" ht="39" customHeight="1" thickBot="1" x14ac:dyDescent="0.25">
      <c r="B479" s="940"/>
      <c r="C479" s="110" t="s">
        <v>262</v>
      </c>
      <c r="D479" s="111" t="s">
        <v>30</v>
      </c>
      <c r="E479" s="980"/>
      <c r="F479" s="47" t="s">
        <v>2</v>
      </c>
      <c r="G479" s="47" t="s">
        <v>29</v>
      </c>
      <c r="H479" s="47" t="s">
        <v>17</v>
      </c>
      <c r="I479" s="189">
        <v>218</v>
      </c>
      <c r="J479" s="157" t="str">
        <f t="shared" si="102"/>
        <v>OLS; GLM; 2-part</v>
      </c>
      <c r="K479" s="111" t="s">
        <v>31</v>
      </c>
      <c r="L479" s="111" t="s">
        <v>45</v>
      </c>
      <c r="M479" s="111"/>
      <c r="N479" s="134" t="s">
        <v>44</v>
      </c>
      <c r="O479" s="134"/>
      <c r="P479" s="134"/>
      <c r="Q479" s="135"/>
      <c r="R479" s="135"/>
      <c r="S479" s="135"/>
      <c r="T479" s="135"/>
      <c r="U479" s="1057" t="s">
        <v>274</v>
      </c>
      <c r="V479" s="1057" t="s">
        <v>274</v>
      </c>
      <c r="W479" s="1049" t="s">
        <v>350</v>
      </c>
      <c r="X479" s="115"/>
      <c r="Y479" s="14" t="s">
        <v>33</v>
      </c>
      <c r="Z479" s="14" t="s">
        <v>33</v>
      </c>
      <c r="AA479" s="505" t="str">
        <f t="shared" si="97"/>
        <v/>
      </c>
      <c r="AB479" s="534">
        <f>IF(COUNTIF($C$1:C479,C479)=1,1,0)</f>
        <v>0</v>
      </c>
      <c r="AC479" s="535" t="str">
        <f t="shared" si="98"/>
        <v/>
      </c>
      <c r="AE479" s="112">
        <v>2010</v>
      </c>
      <c r="AG479" s="5"/>
      <c r="AH479" s="8"/>
      <c r="AI479" s="8"/>
      <c r="AJ479" s="8"/>
    </row>
    <row r="480" spans="1:38" ht="39" customHeight="1" thickBot="1" x14ac:dyDescent="0.25">
      <c r="B480" s="958"/>
      <c r="C480" s="362" t="s">
        <v>262</v>
      </c>
      <c r="D480" s="339" t="s">
        <v>30</v>
      </c>
      <c r="E480" s="930"/>
      <c r="F480" s="318" t="s">
        <v>1</v>
      </c>
      <c r="G480" s="318" t="s">
        <v>29</v>
      </c>
      <c r="H480" s="318" t="s">
        <v>17</v>
      </c>
      <c r="I480" s="267">
        <v>205</v>
      </c>
      <c r="J480" s="545" t="str">
        <f t="shared" si="102"/>
        <v>OLS; GLM; 2-part</v>
      </c>
      <c r="K480" s="339" t="s">
        <v>31</v>
      </c>
      <c r="L480" s="339" t="s">
        <v>45</v>
      </c>
      <c r="M480" s="339"/>
      <c r="N480" s="134" t="s">
        <v>44</v>
      </c>
      <c r="O480" s="352"/>
      <c r="P480" s="352"/>
      <c r="Q480" s="336"/>
      <c r="R480" s="760"/>
      <c r="S480" s="336"/>
      <c r="T480" s="840"/>
      <c r="U480" s="1058"/>
      <c r="V480" s="1058"/>
      <c r="W480" s="958"/>
      <c r="X480" s="336"/>
      <c r="Y480" s="13" t="s">
        <v>33</v>
      </c>
      <c r="Z480" s="13" t="s">
        <v>33</v>
      </c>
      <c r="AA480" s="505" t="str">
        <f t="shared" si="97"/>
        <v/>
      </c>
      <c r="AB480" s="534">
        <f>IF(COUNTIF($C$1:C480,C480)=1,1,0)</f>
        <v>0</v>
      </c>
      <c r="AC480" s="535" t="str">
        <f t="shared" si="98"/>
        <v/>
      </c>
      <c r="AE480" s="112">
        <v>2010</v>
      </c>
      <c r="AG480" s="5"/>
      <c r="AH480" s="8"/>
      <c r="AI480" s="8"/>
      <c r="AJ480" s="8"/>
    </row>
    <row r="481" spans="1:36" ht="25.5" customHeight="1" thickBot="1" x14ac:dyDescent="0.25">
      <c r="B481" s="939" t="s">
        <v>328</v>
      </c>
      <c r="C481" s="90" t="s">
        <v>143</v>
      </c>
      <c r="D481" s="91" t="s">
        <v>164</v>
      </c>
      <c r="E481" s="929" t="str">
        <f>D481</f>
        <v>Health Assessment Questionnaire (HAQ)</v>
      </c>
      <c r="F481" s="357" t="s">
        <v>19</v>
      </c>
      <c r="G481" s="357" t="s">
        <v>27</v>
      </c>
      <c r="H481" s="357" t="s">
        <v>9</v>
      </c>
      <c r="I481" s="33">
        <v>10895</v>
      </c>
      <c r="J481" s="550" t="str">
        <f t="shared" si="102"/>
        <v>OLS; fractional polynomial regression</v>
      </c>
      <c r="K481" s="91" t="s">
        <v>31</v>
      </c>
      <c r="L481" s="91"/>
      <c r="M481" s="91"/>
      <c r="N481" s="115"/>
      <c r="O481" s="115"/>
      <c r="P481" s="115"/>
      <c r="Q481" s="115"/>
      <c r="R481" s="517"/>
      <c r="S481" s="122" t="s">
        <v>175</v>
      </c>
      <c r="T481" s="517"/>
      <c r="U481" s="517"/>
      <c r="V481" s="115"/>
      <c r="W481" s="969"/>
      <c r="X481" s="117"/>
      <c r="Y481" s="12"/>
      <c r="Z481" s="12"/>
      <c r="AA481" s="505" t="str">
        <f t="shared" si="97"/>
        <v>2010</v>
      </c>
      <c r="AB481" s="534">
        <f>IF(COUNTIF($C$1:C481,C481)=1,1,0)</f>
        <v>1</v>
      </c>
      <c r="AC481" s="535">
        <f t="shared" si="98"/>
        <v>2</v>
      </c>
      <c r="AG481" s="4"/>
      <c r="AH481" s="4"/>
      <c r="AI481" s="4" t="s">
        <v>363</v>
      </c>
      <c r="AJ481" s="4"/>
    </row>
    <row r="482" spans="1:36" ht="26.1" customHeight="1" thickBot="1" x14ac:dyDescent="0.25">
      <c r="B482" s="958"/>
      <c r="C482" s="245" t="s">
        <v>143</v>
      </c>
      <c r="D482" s="339" t="s">
        <v>164</v>
      </c>
      <c r="E482" s="930"/>
      <c r="F482" s="318" t="s">
        <v>20</v>
      </c>
      <c r="G482" s="318" t="s">
        <v>27</v>
      </c>
      <c r="H482" s="318" t="s">
        <v>9</v>
      </c>
      <c r="I482" s="267">
        <v>10895</v>
      </c>
      <c r="J482" s="545" t="str">
        <f t="shared" ref="J482:J494" si="105">CONCATENATE(IF(K482="","",CONCATENATE(K482,IF(COUNTA(K482:S482)=COUNTA(K482),"","; "))),IF(L482="","",CONCATENATE(L482,IF(COUNTA(K482:S482)=COUNTA(K482:L482),"","; "))),IF(M482="","",CONCATENATE(M482,IF(COUNTA(K482:S482)=COUNTA(K482:M482),"","; "))),IF(N482="","",CONCATENATE(N482,IF(COUNTA(K482:S482)=COUNTA(K482:N482),"","; "))),IF(O482="","",CONCATENATE(O482,IF(COUNTA(K482:S482)=COUNTA(K482:O482),"","; "))),IF(P482="","",CONCATENATE(P482,IF(COUNTA(K482:S482)=COUNTA(K482:P482),"","; "))),IF(Q482="","",CONCATENATE(Q482,IF(COUNTA(K482:S482)=COUNTA(K482:Q482),"","; "))),IF(S482="","",S482))</f>
        <v>OLS; fractional polynomial regression</v>
      </c>
      <c r="K482" s="339" t="s">
        <v>31</v>
      </c>
      <c r="L482" s="339"/>
      <c r="M482" s="339"/>
      <c r="N482" s="336"/>
      <c r="O482" s="336"/>
      <c r="P482" s="336"/>
      <c r="Q482" s="336"/>
      <c r="R482" s="760"/>
      <c r="S482" s="352" t="s">
        <v>175</v>
      </c>
      <c r="T482" s="840"/>
      <c r="U482" s="840"/>
      <c r="V482" s="336"/>
      <c r="W482" s="970"/>
      <c r="X482" s="334"/>
      <c r="Y482" s="18"/>
      <c r="Z482" s="18"/>
      <c r="AA482" s="505" t="str">
        <f t="shared" si="97"/>
        <v/>
      </c>
      <c r="AB482" s="534">
        <f>IF(COUNTIF($C$1:C482,C482)=1,1,0)</f>
        <v>0</v>
      </c>
      <c r="AC482" s="535" t="str">
        <f t="shared" si="98"/>
        <v/>
      </c>
      <c r="AG482" s="4"/>
      <c r="AH482" s="4"/>
      <c r="AI482" s="4"/>
      <c r="AJ482" s="4"/>
    </row>
    <row r="483" spans="1:36" ht="51.95" customHeight="1" thickBot="1" x14ac:dyDescent="0.25">
      <c r="B483" s="216" t="s">
        <v>896</v>
      </c>
      <c r="C483" s="104" t="s">
        <v>830</v>
      </c>
      <c r="D483" s="298" t="s">
        <v>897</v>
      </c>
      <c r="E483" s="29" t="str">
        <f>D483</f>
        <v>Refined Scoliosis Research Society 22-item (SRS-22r)</v>
      </c>
      <c r="F483" s="470" t="s">
        <v>80</v>
      </c>
      <c r="G483" s="470" t="s">
        <v>898</v>
      </c>
      <c r="H483" s="29" t="s">
        <v>9</v>
      </c>
      <c r="I483" s="30">
        <v>227</v>
      </c>
      <c r="J483" s="9" t="str">
        <f t="shared" si="105"/>
        <v>OLS</v>
      </c>
      <c r="K483" s="298" t="s">
        <v>31</v>
      </c>
      <c r="L483" s="338"/>
      <c r="M483" s="338"/>
      <c r="N483" s="335"/>
      <c r="O483" s="335"/>
      <c r="P483" s="335"/>
      <c r="Q483" s="335"/>
      <c r="R483" s="759"/>
      <c r="S483" s="128"/>
      <c r="T483" s="839"/>
      <c r="U483" s="839"/>
      <c r="V483" s="335"/>
      <c r="W483" s="435"/>
      <c r="X483" s="334"/>
      <c r="Y483" s="18"/>
      <c r="Z483" s="18"/>
      <c r="AA483" s="505" t="str">
        <f t="shared" si="97"/>
        <v>2017</v>
      </c>
      <c r="AB483" s="534">
        <f>IF(COUNTIF($C$1:C483,C483)=1,1,0)</f>
        <v>1</v>
      </c>
      <c r="AC483" s="535" t="str">
        <f t="shared" si="98"/>
        <v/>
      </c>
      <c r="AD483" s="385" t="s">
        <v>848</v>
      </c>
      <c r="AG483" s="4"/>
      <c r="AH483" s="4"/>
      <c r="AI483" s="4"/>
      <c r="AJ483" s="4"/>
    </row>
    <row r="484" spans="1:36" ht="39" customHeight="1" thickBot="1" x14ac:dyDescent="0.25">
      <c r="B484" s="216" t="s">
        <v>915</v>
      </c>
      <c r="C484" s="432" t="s">
        <v>805</v>
      </c>
      <c r="D484" s="214" t="s">
        <v>651</v>
      </c>
      <c r="E484" s="470" t="s">
        <v>651</v>
      </c>
      <c r="F484" s="219" t="s">
        <v>19</v>
      </c>
      <c r="G484" s="219" t="s">
        <v>3</v>
      </c>
      <c r="H484" s="219" t="s">
        <v>3</v>
      </c>
      <c r="I484" s="301">
        <v>3203</v>
      </c>
      <c r="J484" s="469" t="str">
        <f t="shared" si="105"/>
        <v>OLS; GLM; 2-part; response mapping; ALDVMM</v>
      </c>
      <c r="K484" s="214" t="s">
        <v>31</v>
      </c>
      <c r="L484" s="214" t="s">
        <v>45</v>
      </c>
      <c r="M484" s="214"/>
      <c r="N484" s="117" t="s">
        <v>44</v>
      </c>
      <c r="O484" s="117"/>
      <c r="P484" s="117"/>
      <c r="Q484" s="117" t="s">
        <v>46</v>
      </c>
      <c r="R484" s="519"/>
      <c r="S484" s="215" t="s">
        <v>916</v>
      </c>
      <c r="T484" s="519"/>
      <c r="U484" s="519"/>
      <c r="V484" s="117" t="s">
        <v>917</v>
      </c>
      <c r="W484" s="435"/>
      <c r="X484" s="117" t="s">
        <v>918</v>
      </c>
      <c r="Y484" s="12"/>
      <c r="Z484" s="12"/>
      <c r="AA484" s="505" t="str">
        <f t="shared" si="97"/>
        <v>2018</v>
      </c>
      <c r="AB484" s="534">
        <f>IF(COUNTIF($C$1:C484,C484)=1,1,0)</f>
        <v>1</v>
      </c>
      <c r="AC484" s="535">
        <f t="shared" si="98"/>
        <v>5</v>
      </c>
      <c r="AD484" s="385" t="s">
        <v>976</v>
      </c>
      <c r="AG484" s="4"/>
      <c r="AH484" s="4"/>
      <c r="AI484" s="4"/>
      <c r="AJ484" s="4"/>
    </row>
    <row r="485" spans="1:36" ht="39" customHeight="1" thickBot="1" x14ac:dyDescent="0.25">
      <c r="B485" s="953" t="s">
        <v>329</v>
      </c>
      <c r="C485" s="98" t="s">
        <v>105</v>
      </c>
      <c r="D485" s="247" t="s">
        <v>501</v>
      </c>
      <c r="E485" s="357" t="str">
        <f>D485</f>
        <v>Functional Assessment of Cancer Therapy - Prostate (FACT-P)</v>
      </c>
      <c r="F485" s="357" t="s">
        <v>19</v>
      </c>
      <c r="G485" s="357" t="s">
        <v>106</v>
      </c>
      <c r="H485" s="357" t="s">
        <v>3</v>
      </c>
      <c r="I485" s="33">
        <v>276</v>
      </c>
      <c r="J485" s="550" t="str">
        <f t="shared" si="105"/>
        <v>OLS; 2-part; median regression</v>
      </c>
      <c r="K485" s="91" t="s">
        <v>31</v>
      </c>
      <c r="L485" s="91"/>
      <c r="M485" s="91"/>
      <c r="N485" s="115" t="s">
        <v>44</v>
      </c>
      <c r="O485" s="115"/>
      <c r="P485" s="115"/>
      <c r="Q485" s="122"/>
      <c r="R485" s="122"/>
      <c r="S485" s="122" t="s">
        <v>177</v>
      </c>
      <c r="T485" s="517"/>
      <c r="U485" s="517" t="s">
        <v>236</v>
      </c>
      <c r="V485" s="115" t="s">
        <v>236</v>
      </c>
      <c r="W485" s="939" t="s">
        <v>344</v>
      </c>
      <c r="X485" s="115" t="s">
        <v>132</v>
      </c>
      <c r="Y485" s="14"/>
      <c r="Z485" s="14"/>
      <c r="AA485" s="505" t="str">
        <f t="shared" si="97"/>
        <v>2007</v>
      </c>
      <c r="AB485" s="534">
        <f>IF(COUNTIF($C$1:C485,C485)=1,1,0)</f>
        <v>1</v>
      </c>
      <c r="AC485" s="535">
        <f t="shared" si="98"/>
        <v>3</v>
      </c>
      <c r="AG485" s="4"/>
      <c r="AH485" s="4"/>
      <c r="AI485" s="6" t="s">
        <v>364</v>
      </c>
      <c r="AJ485" s="4"/>
    </row>
    <row r="486" spans="1:36" ht="51.95" customHeight="1" thickBot="1" x14ac:dyDescent="0.25">
      <c r="B486" s="936"/>
      <c r="C486" s="293" t="s">
        <v>105</v>
      </c>
      <c r="D486" s="537" t="s">
        <v>1178</v>
      </c>
      <c r="E486" s="318" t="str">
        <f>D486</f>
        <v>Functional Assessment of Cancer Therapy - Prostate (FACT-P) and EORTC QLQ-C30</v>
      </c>
      <c r="F486" s="318" t="s">
        <v>19</v>
      </c>
      <c r="G486" s="318" t="s">
        <v>106</v>
      </c>
      <c r="H486" s="318" t="s">
        <v>3</v>
      </c>
      <c r="I486" s="267">
        <v>276</v>
      </c>
      <c r="J486" s="545" t="str">
        <f t="shared" si="105"/>
        <v>OLS; 2-part; median regression</v>
      </c>
      <c r="K486" s="339" t="s">
        <v>31</v>
      </c>
      <c r="L486" s="339"/>
      <c r="M486" s="339"/>
      <c r="N486" s="336" t="s">
        <v>44</v>
      </c>
      <c r="O486" s="336"/>
      <c r="P486" s="336"/>
      <c r="Q486" s="352"/>
      <c r="R486" s="765"/>
      <c r="S486" s="352" t="s">
        <v>177</v>
      </c>
      <c r="T486" s="840"/>
      <c r="U486" s="840" t="s">
        <v>236</v>
      </c>
      <c r="V486" s="336" t="s">
        <v>236</v>
      </c>
      <c r="W486" s="958"/>
      <c r="X486" s="117" t="s">
        <v>132</v>
      </c>
      <c r="Y486" s="13"/>
      <c r="Z486" s="13"/>
      <c r="AA486" s="505" t="str">
        <f t="shared" si="97"/>
        <v/>
      </c>
      <c r="AB486" s="534">
        <f>IF(COUNTIF($C$1:C486,C486)=1,1,0)</f>
        <v>0</v>
      </c>
      <c r="AC486" s="535" t="str">
        <f t="shared" si="98"/>
        <v/>
      </c>
      <c r="AG486" s="8"/>
      <c r="AH486" s="8"/>
      <c r="AI486" s="8"/>
      <c r="AJ486" s="8"/>
    </row>
    <row r="487" spans="1:36" ht="51.95" customHeight="1" thickBot="1" x14ac:dyDescent="0.25">
      <c r="B487" s="32" t="s">
        <v>330</v>
      </c>
      <c r="C487" s="94" t="s">
        <v>142</v>
      </c>
      <c r="D487" s="95" t="s">
        <v>162</v>
      </c>
      <c r="E487" s="357" t="str">
        <f>D487</f>
        <v>Western Ontario and McMaster Universities Osteoarthritis Index (WOMAC)</v>
      </c>
      <c r="F487" s="29" t="s">
        <v>19</v>
      </c>
      <c r="G487" s="29" t="s">
        <v>163</v>
      </c>
      <c r="H487" s="29" t="s">
        <v>9</v>
      </c>
      <c r="I487" s="30">
        <v>258</v>
      </c>
      <c r="J487" s="9" t="str">
        <f t="shared" si="105"/>
        <v>OLS; CLAD</v>
      </c>
      <c r="K487" s="95" t="s">
        <v>31</v>
      </c>
      <c r="L487" s="95"/>
      <c r="M487" s="95"/>
      <c r="N487" s="117"/>
      <c r="O487" s="118" t="s">
        <v>59</v>
      </c>
      <c r="P487" s="117"/>
      <c r="Q487" s="117"/>
      <c r="R487" s="519"/>
      <c r="S487" s="117"/>
      <c r="T487" s="519"/>
      <c r="U487" s="519"/>
      <c r="V487" s="213" t="s">
        <v>723</v>
      </c>
      <c r="W487" s="349" t="s">
        <v>724</v>
      </c>
      <c r="X487" s="117"/>
      <c r="Y487" s="12"/>
      <c r="Z487" s="12"/>
      <c r="AA487" s="505" t="str">
        <f t="shared" si="97"/>
        <v>2010</v>
      </c>
      <c r="AB487" s="534">
        <f>IF(COUNTIF($C$1:C487,C487)=1,1,0)</f>
        <v>1</v>
      </c>
      <c r="AC487" s="535">
        <f t="shared" si="98"/>
        <v>2</v>
      </c>
      <c r="AG487" s="8"/>
      <c r="AH487" s="8"/>
      <c r="AI487" s="8" t="s">
        <v>363</v>
      </c>
      <c r="AJ487" s="8"/>
    </row>
    <row r="488" spans="1:36" ht="51.95" customHeight="1" thickBot="1" x14ac:dyDescent="0.25">
      <c r="A488" s="564"/>
      <c r="B488" s="216" t="s">
        <v>1210</v>
      </c>
      <c r="C488" s="94" t="s">
        <v>1081</v>
      </c>
      <c r="D488" s="514" t="s">
        <v>651</v>
      </c>
      <c r="E488" s="29" t="str">
        <f>D488</f>
        <v>EORTC QLQ-C30</v>
      </c>
      <c r="F488" s="506" t="s">
        <v>80</v>
      </c>
      <c r="G488" s="506" t="s">
        <v>1211</v>
      </c>
      <c r="H488" s="506" t="s">
        <v>3</v>
      </c>
      <c r="I488" s="30">
        <v>2222</v>
      </c>
      <c r="J488" s="9" t="str">
        <f t="shared" si="105"/>
        <v>OLS; Tobit; beta-based mixture model, ALDVMM</v>
      </c>
      <c r="K488" s="514" t="s">
        <v>31</v>
      </c>
      <c r="L488" s="95"/>
      <c r="M488" s="95"/>
      <c r="N488" s="519"/>
      <c r="O488" s="118"/>
      <c r="P488" s="520" t="s">
        <v>88</v>
      </c>
      <c r="Q488" s="519"/>
      <c r="R488" s="519"/>
      <c r="S488" s="520" t="s">
        <v>1212</v>
      </c>
      <c r="T488" s="519"/>
      <c r="U488" s="519"/>
      <c r="V488" s="213"/>
      <c r="W488" s="709"/>
      <c r="X488" s="519"/>
      <c r="Y488" s="504"/>
      <c r="Z488" s="504"/>
      <c r="AA488" s="505"/>
      <c r="AB488" s="534"/>
      <c r="AC488" s="535"/>
      <c r="AD488" s="526" t="s">
        <v>1175</v>
      </c>
      <c r="AG488" s="8"/>
      <c r="AH488" s="8"/>
      <c r="AI488" s="8"/>
      <c r="AJ488" s="8"/>
    </row>
    <row r="489" spans="1:36" ht="75" customHeight="1" thickBot="1" x14ac:dyDescent="0.25">
      <c r="A489" s="564"/>
      <c r="B489" s="216" t="s">
        <v>1272</v>
      </c>
      <c r="C489" s="217" t="s">
        <v>1105</v>
      </c>
      <c r="D489" s="514" t="s">
        <v>1273</v>
      </c>
      <c r="E489" s="781" t="str">
        <f>D489</f>
        <v>Haem-A-QoL</v>
      </c>
      <c r="F489" s="506" t="s">
        <v>80</v>
      </c>
      <c r="G489" s="506" t="s">
        <v>1274</v>
      </c>
      <c r="H489" s="506" t="s">
        <v>15</v>
      </c>
      <c r="I489" s="30">
        <v>862</v>
      </c>
      <c r="J489" s="9" t="str">
        <f t="shared" si="105"/>
        <v>OLS; GLM; 2-part; CLAD; Tobit; mixture beta regression model (BM), ALDVMM, robust MM-estimator model (MM)</v>
      </c>
      <c r="K489" s="514" t="s">
        <v>31</v>
      </c>
      <c r="L489" s="514" t="s">
        <v>45</v>
      </c>
      <c r="M489" s="95"/>
      <c r="N489" s="519" t="s">
        <v>44</v>
      </c>
      <c r="O489" s="520" t="s">
        <v>59</v>
      </c>
      <c r="P489" s="520" t="s">
        <v>88</v>
      </c>
      <c r="Q489" s="519"/>
      <c r="R489" s="519"/>
      <c r="S489" s="520" t="s">
        <v>1292</v>
      </c>
      <c r="T489" s="519"/>
      <c r="U489" s="519"/>
      <c r="V489" s="213"/>
      <c r="W489" s="780"/>
      <c r="X489" s="519"/>
      <c r="Y489" s="504"/>
      <c r="Z489" s="504"/>
      <c r="AA489" s="505"/>
      <c r="AB489" s="534"/>
      <c r="AC489" s="535"/>
      <c r="AD489" s="526" t="s">
        <v>1236</v>
      </c>
      <c r="AG489" s="8"/>
      <c r="AH489" s="8"/>
      <c r="AI489" s="8"/>
      <c r="AJ489" s="8"/>
    </row>
    <row r="490" spans="1:36" ht="51.95" customHeight="1" thickBot="1" x14ac:dyDescent="0.25">
      <c r="B490" s="216" t="s">
        <v>1025</v>
      </c>
      <c r="C490" s="94" t="s">
        <v>1008</v>
      </c>
      <c r="D490" s="95" t="s">
        <v>1026</v>
      </c>
      <c r="E490" s="506" t="s">
        <v>1026</v>
      </c>
      <c r="F490" s="29" t="s">
        <v>19</v>
      </c>
      <c r="G490" s="506" t="s">
        <v>1027</v>
      </c>
      <c r="H490" s="29" t="s">
        <v>14</v>
      </c>
      <c r="I490" s="30">
        <v>1378</v>
      </c>
      <c r="J490" s="9" t="str">
        <f t="shared" si="105"/>
        <v>OLS; 2-part; response mapping; ALDVMM</v>
      </c>
      <c r="K490" s="514" t="s">
        <v>31</v>
      </c>
      <c r="L490" s="95"/>
      <c r="M490" s="95"/>
      <c r="N490" s="519" t="s">
        <v>44</v>
      </c>
      <c r="O490" s="118"/>
      <c r="P490" s="519"/>
      <c r="Q490" s="519" t="s">
        <v>46</v>
      </c>
      <c r="R490" s="519"/>
      <c r="S490" s="519" t="s">
        <v>916</v>
      </c>
      <c r="T490" s="519"/>
      <c r="U490" s="519"/>
      <c r="V490" s="213"/>
      <c r="W490" s="568"/>
      <c r="X490" s="519"/>
      <c r="Y490" s="504"/>
      <c r="Z490" s="504"/>
      <c r="AA490" s="505"/>
      <c r="AB490" s="534"/>
      <c r="AC490" s="535"/>
      <c r="AD490" s="595" t="s">
        <v>1045</v>
      </c>
      <c r="AG490" s="8"/>
      <c r="AH490" s="8"/>
      <c r="AI490" s="8"/>
      <c r="AJ490" s="8"/>
    </row>
    <row r="491" spans="1:36" ht="39" customHeight="1" thickBot="1" x14ac:dyDescent="0.25">
      <c r="B491" s="28" t="s">
        <v>398</v>
      </c>
      <c r="C491" s="94" t="s">
        <v>397</v>
      </c>
      <c r="D491" s="95" t="s">
        <v>213</v>
      </c>
      <c r="E491" s="357" t="str">
        <f>D491</f>
        <v>39-item Parkinson’s Disease Questionnaire (PDQ-39)</v>
      </c>
      <c r="F491" s="29" t="s">
        <v>19</v>
      </c>
      <c r="G491" s="29" t="s">
        <v>58</v>
      </c>
      <c r="H491" s="29" t="s">
        <v>5</v>
      </c>
      <c r="I491" s="30">
        <v>80</v>
      </c>
      <c r="J491" s="9" t="str">
        <f t="shared" si="105"/>
        <v>OLS; response mapping</v>
      </c>
      <c r="K491" s="95" t="s">
        <v>31</v>
      </c>
      <c r="L491" s="95"/>
      <c r="M491" s="95"/>
      <c r="N491" s="117"/>
      <c r="O491" s="117"/>
      <c r="P491" s="117"/>
      <c r="Q491" s="520" t="s">
        <v>46</v>
      </c>
      <c r="R491" s="520"/>
      <c r="S491" s="117"/>
      <c r="T491" s="118" t="s">
        <v>62</v>
      </c>
      <c r="U491" s="118"/>
      <c r="V491" s="118"/>
      <c r="W491" s="32"/>
      <c r="X491" s="118" t="s">
        <v>64</v>
      </c>
      <c r="Y491" s="12"/>
      <c r="Z491" s="12"/>
      <c r="AA491" s="505" t="str">
        <f>IF(AB491=0,"",IF(AE491="",MID(C491,FIND(", ",C491)+2,4),AE491))</f>
        <v>2013</v>
      </c>
      <c r="AB491" s="534">
        <f>IF(COUNTIF($C$1:C491,C491)=1,1,0)</f>
        <v>1</v>
      </c>
      <c r="AC491" s="535">
        <f>IF(AND(F491="EQ-5D",AB491=1),COUNTA(K491:S491),"")</f>
        <v>2</v>
      </c>
      <c r="AG491" s="8"/>
      <c r="AH491" s="8"/>
      <c r="AI491" s="8"/>
      <c r="AJ491" s="8"/>
    </row>
    <row r="492" spans="1:36" ht="26.1" customHeight="1" thickBot="1" x14ac:dyDescent="0.25">
      <c r="B492" s="935" t="s">
        <v>1275</v>
      </c>
      <c r="C492" s="217" t="s">
        <v>1106</v>
      </c>
      <c r="D492" s="514" t="s">
        <v>1276</v>
      </c>
      <c r="E492" s="874" t="str">
        <f>D492</f>
        <v>QLQ-C30</v>
      </c>
      <c r="F492" s="507" t="s">
        <v>80</v>
      </c>
      <c r="G492" s="507" t="s">
        <v>1277</v>
      </c>
      <c r="H492" s="875" t="s">
        <v>3</v>
      </c>
      <c r="I492" s="33">
        <v>668</v>
      </c>
      <c r="J492" s="834" t="str">
        <f t="shared" si="105"/>
        <v>OLS; CLAD</v>
      </c>
      <c r="K492" s="514" t="s">
        <v>31</v>
      </c>
      <c r="L492" s="95"/>
      <c r="M492" s="95"/>
      <c r="N492" s="519"/>
      <c r="O492" s="519" t="s">
        <v>59</v>
      </c>
      <c r="P492" s="519"/>
      <c r="Q492" s="520"/>
      <c r="R492" s="520"/>
      <c r="S492" s="519"/>
      <c r="T492" s="118"/>
      <c r="U492" s="825"/>
      <c r="V492" s="825"/>
      <c r="W492" s="929"/>
      <c r="X492" s="283"/>
      <c r="Y492" s="826"/>
      <c r="Z492" s="826"/>
      <c r="AA492" s="826"/>
      <c r="AB492" s="827"/>
      <c r="AC492" s="828"/>
      <c r="AD492" s="526" t="s">
        <v>1236</v>
      </c>
      <c r="AG492" s="8"/>
      <c r="AH492" s="8"/>
      <c r="AI492" s="8"/>
      <c r="AJ492" s="8"/>
    </row>
    <row r="493" spans="1:36" ht="26.1" customHeight="1" thickBot="1" x14ac:dyDescent="0.25">
      <c r="B493" s="942"/>
      <c r="C493" s="217" t="s">
        <v>1106</v>
      </c>
      <c r="D493" s="514" t="s">
        <v>1276</v>
      </c>
      <c r="E493" s="872" t="str">
        <f>D493</f>
        <v>QLQ-C30</v>
      </c>
      <c r="F493" s="848" t="s">
        <v>20</v>
      </c>
      <c r="G493" s="848" t="s">
        <v>1277</v>
      </c>
      <c r="H493" s="873" t="s">
        <v>3</v>
      </c>
      <c r="I493" s="267">
        <v>668</v>
      </c>
      <c r="J493" s="831" t="str">
        <f t="shared" si="105"/>
        <v>OLS; CLAD</v>
      </c>
      <c r="K493" s="514" t="s">
        <v>31</v>
      </c>
      <c r="L493" s="95"/>
      <c r="M493" s="95"/>
      <c r="N493" s="519"/>
      <c r="O493" s="519" t="s">
        <v>59</v>
      </c>
      <c r="P493" s="519"/>
      <c r="Q493" s="520"/>
      <c r="R493" s="520"/>
      <c r="S493" s="519"/>
      <c r="T493" s="118"/>
      <c r="U493" s="825"/>
      <c r="V493" s="825"/>
      <c r="W493" s="930"/>
      <c r="X493" s="283"/>
      <c r="Y493" s="826"/>
      <c r="Z493" s="826"/>
      <c r="AA493" s="826"/>
      <c r="AB493" s="827"/>
      <c r="AC493" s="828"/>
      <c r="AD493" s="526" t="s">
        <v>1236</v>
      </c>
      <c r="AG493" s="8"/>
      <c r="AH493" s="8"/>
      <c r="AI493" s="8"/>
      <c r="AJ493" s="8"/>
    </row>
    <row r="494" spans="1:36" ht="51.95" customHeight="1" thickBot="1" x14ac:dyDescent="0.25">
      <c r="B494" s="800" t="s">
        <v>1278</v>
      </c>
      <c r="C494" s="217" t="s">
        <v>1107</v>
      </c>
      <c r="D494" s="514" t="s">
        <v>1279</v>
      </c>
      <c r="E494" s="506" t="str">
        <f>D494</f>
        <v>Chronic obstructive pulmonary disease (COPD) assessment test (CAT)</v>
      </c>
      <c r="F494" s="506" t="s">
        <v>19</v>
      </c>
      <c r="G494" s="506" t="s">
        <v>1030</v>
      </c>
      <c r="H494" s="29" t="s">
        <v>12</v>
      </c>
      <c r="I494" s="30">
        <v>323</v>
      </c>
      <c r="J494" s="9" t="str">
        <f t="shared" si="105"/>
        <v>OLS; GEE; response mapping; Mean Rank Method (MRM) models</v>
      </c>
      <c r="K494" s="514" t="s">
        <v>31</v>
      </c>
      <c r="L494" s="95"/>
      <c r="M494" s="514" t="s">
        <v>36</v>
      </c>
      <c r="N494" s="519"/>
      <c r="O494" s="519"/>
      <c r="P494" s="519"/>
      <c r="Q494" s="520" t="s">
        <v>46</v>
      </c>
      <c r="R494" s="520"/>
      <c r="S494" s="520" t="s">
        <v>1293</v>
      </c>
      <c r="T494" s="118"/>
      <c r="U494" s="825"/>
      <c r="V494" s="825"/>
      <c r="W494" s="32"/>
      <c r="X494" s="283"/>
      <c r="Y494" s="826"/>
      <c r="Z494" s="826"/>
      <c r="AA494" s="826"/>
      <c r="AB494" s="827"/>
      <c r="AC494" s="828"/>
      <c r="AD494" s="526" t="s">
        <v>1236</v>
      </c>
      <c r="AG494" s="8"/>
      <c r="AH494" s="8"/>
      <c r="AI494" s="8"/>
      <c r="AJ494" s="8"/>
    </row>
    <row r="495" spans="1:36" ht="51.95" customHeight="1" x14ac:dyDescent="0.2">
      <c r="B495" s="1054" t="s">
        <v>1180</v>
      </c>
      <c r="C495" s="1054"/>
      <c r="D495" s="1054"/>
      <c r="E495" s="1054"/>
      <c r="F495" s="1054"/>
      <c r="G495" s="1054"/>
      <c r="H495" s="1054"/>
      <c r="I495" s="1054"/>
      <c r="J495" s="1054"/>
      <c r="K495" s="1055"/>
      <c r="L495" s="1055"/>
      <c r="M495" s="1055"/>
      <c r="N495" s="1055"/>
      <c r="O495" s="1055"/>
      <c r="P495" s="1055"/>
      <c r="Q495" s="1055"/>
      <c r="R495" s="1055"/>
      <c r="S495" s="1055"/>
      <c r="T495" s="1055"/>
      <c r="U495" s="1055"/>
      <c r="V495" s="1055"/>
      <c r="W495" s="1055"/>
      <c r="AG495" s="4"/>
    </row>
    <row r="496" spans="1:36" ht="26.1" customHeight="1" x14ac:dyDescent="0.2">
      <c r="B496" s="1065" t="s">
        <v>1296</v>
      </c>
      <c r="C496" s="1065"/>
      <c r="D496" s="1065"/>
      <c r="E496" s="1065"/>
      <c r="F496" s="1065"/>
      <c r="G496" s="1065"/>
      <c r="H496" s="1065"/>
      <c r="I496" s="1065"/>
      <c r="J496" s="1065"/>
      <c r="K496" s="1065"/>
      <c r="L496" s="1065"/>
      <c r="M496" s="1065"/>
      <c r="N496" s="1065"/>
      <c r="O496" s="1065"/>
      <c r="P496" s="1065"/>
      <c r="Q496" s="1065"/>
      <c r="R496" s="1065"/>
      <c r="S496" s="1065"/>
      <c r="T496" s="1065"/>
      <c r="U496" s="1065"/>
      <c r="V496" s="1065"/>
      <c r="W496" s="1065"/>
      <c r="AG496" s="4"/>
    </row>
    <row r="497" spans="1:36" ht="26.1" customHeight="1" x14ac:dyDescent="0.2">
      <c r="B497" s="1065" t="s">
        <v>707</v>
      </c>
      <c r="C497" s="1065"/>
      <c r="D497" s="1065"/>
      <c r="E497" s="1065"/>
      <c r="F497" s="1065"/>
      <c r="G497" s="1065"/>
      <c r="H497" s="1065"/>
      <c r="I497" s="1065"/>
      <c r="J497" s="1065"/>
      <c r="K497" s="1065"/>
      <c r="L497" s="1065"/>
      <c r="M497" s="1065"/>
      <c r="N497" s="1065"/>
      <c r="O497" s="1065"/>
      <c r="P497" s="1065"/>
      <c r="Q497" s="1065"/>
      <c r="R497" s="1065"/>
      <c r="S497" s="1065"/>
      <c r="T497" s="1065"/>
      <c r="U497" s="1065"/>
      <c r="V497" s="1065"/>
      <c r="W497" s="1065"/>
      <c r="AG497" s="4"/>
    </row>
    <row r="498" spans="1:36" ht="26.1" customHeight="1" x14ac:dyDescent="0.2">
      <c r="B498" s="1065" t="s">
        <v>498</v>
      </c>
      <c r="C498" s="1065"/>
      <c r="D498" s="1065"/>
      <c r="E498" s="1065"/>
      <c r="F498" s="1065"/>
      <c r="G498" s="1065"/>
      <c r="H498" s="1065"/>
      <c r="I498" s="1065"/>
      <c r="J498" s="1065"/>
      <c r="K498" s="1065"/>
      <c r="L498" s="1065"/>
      <c r="M498" s="1065"/>
      <c r="N498" s="1065"/>
      <c r="O498" s="1065"/>
      <c r="P498" s="1065"/>
      <c r="Q498" s="1065"/>
      <c r="R498" s="1065"/>
      <c r="S498" s="1065"/>
      <c r="T498" s="1065"/>
      <c r="U498" s="1065"/>
      <c r="V498" s="1065"/>
      <c r="W498" s="1065"/>
      <c r="AG498" s="4"/>
    </row>
    <row r="499" spans="1:36" ht="65.099999999999994" customHeight="1" x14ac:dyDescent="0.2">
      <c r="B499" s="1064" t="s">
        <v>708</v>
      </c>
      <c r="C499" s="1064"/>
      <c r="D499" s="1064"/>
      <c r="E499" s="1064"/>
      <c r="F499" s="1064"/>
      <c r="G499" s="1064"/>
      <c r="H499" s="1064"/>
      <c r="I499" s="1064"/>
      <c r="J499" s="1064"/>
      <c r="K499" s="1064"/>
      <c r="L499" s="1064"/>
      <c r="M499" s="1064"/>
      <c r="N499" s="1064"/>
      <c r="O499" s="1064"/>
      <c r="P499" s="1064"/>
      <c r="Q499" s="1064"/>
      <c r="R499" s="1064"/>
      <c r="S499" s="1064"/>
      <c r="T499" s="1064"/>
      <c r="U499" s="1064"/>
      <c r="V499" s="1064"/>
      <c r="W499" s="1064"/>
      <c r="AG499" s="4"/>
    </row>
    <row r="500" spans="1:36" x14ac:dyDescent="0.2">
      <c r="F500" s="82"/>
      <c r="G500" s="82"/>
      <c r="H500" s="82"/>
      <c r="I500" s="401"/>
      <c r="W500" s="83"/>
      <c r="AG500" s="4"/>
    </row>
    <row r="501" spans="1:36" x14ac:dyDescent="0.2">
      <c r="A501" s="8"/>
      <c r="B501" s="53"/>
      <c r="F501" s="82"/>
      <c r="G501" s="82"/>
      <c r="H501" s="82"/>
      <c r="I501" s="401"/>
      <c r="W501" s="83"/>
      <c r="AG501" s="4"/>
      <c r="AH501" s="26"/>
      <c r="AI501" s="26"/>
      <c r="AJ501" s="26"/>
    </row>
    <row r="502" spans="1:36" x14ac:dyDescent="0.2">
      <c r="A502" s="8"/>
      <c r="B502" s="54"/>
      <c r="C502" s="209"/>
      <c r="F502" s="82"/>
      <c r="G502" s="82"/>
      <c r="H502" s="82"/>
      <c r="I502" s="401"/>
      <c r="W502" s="83"/>
      <c r="AG502" s="4"/>
      <c r="AH502" s="26"/>
      <c r="AI502" s="26"/>
      <c r="AJ502" s="26"/>
    </row>
    <row r="503" spans="1:36" x14ac:dyDescent="0.2">
      <c r="A503" s="8"/>
      <c r="F503" s="82"/>
      <c r="G503" s="82"/>
      <c r="H503" s="82"/>
      <c r="I503" s="401"/>
      <c r="W503" s="83"/>
      <c r="AG503" s="4"/>
      <c r="AH503" s="26"/>
      <c r="AI503" s="26"/>
      <c r="AJ503" s="26"/>
    </row>
    <row r="504" spans="1:36" x14ac:dyDescent="0.2">
      <c r="A504" s="8"/>
      <c r="F504" s="82"/>
      <c r="G504" s="82"/>
      <c r="H504" s="82"/>
      <c r="I504" s="401"/>
      <c r="W504" s="83"/>
      <c r="AG504" s="4"/>
      <c r="AH504" s="26"/>
      <c r="AI504" s="26"/>
      <c r="AJ504" s="26"/>
    </row>
    <row r="505" spans="1:36" x14ac:dyDescent="0.2">
      <c r="A505" s="8"/>
      <c r="F505" s="82"/>
      <c r="G505" s="82"/>
      <c r="H505" s="82"/>
      <c r="I505" s="401"/>
      <c r="W505" s="83"/>
      <c r="AG505" s="4"/>
      <c r="AH505" s="26"/>
      <c r="AI505" s="26"/>
      <c r="AJ505" s="26"/>
    </row>
    <row r="506" spans="1:36" x14ac:dyDescent="0.2">
      <c r="A506" s="8"/>
      <c r="F506" s="82"/>
      <c r="G506" s="82"/>
      <c r="H506" s="82"/>
      <c r="I506" s="401"/>
      <c r="W506" s="83"/>
      <c r="AG506" s="4"/>
      <c r="AH506" s="26"/>
      <c r="AI506" s="26"/>
      <c r="AJ506" s="26"/>
    </row>
    <row r="507" spans="1:36" x14ac:dyDescent="0.2">
      <c r="A507" s="8"/>
      <c r="F507" s="82"/>
      <c r="G507" s="82"/>
      <c r="H507" s="82"/>
      <c r="I507" s="401"/>
      <c r="W507" s="83"/>
      <c r="AG507" s="4"/>
      <c r="AH507" s="26"/>
      <c r="AI507" s="26"/>
      <c r="AJ507" s="26"/>
    </row>
    <row r="508" spans="1:36" x14ac:dyDescent="0.2">
      <c r="A508" s="8"/>
      <c r="F508" s="82"/>
      <c r="G508" s="82"/>
      <c r="H508" s="82"/>
      <c r="I508" s="401"/>
      <c r="W508" s="83"/>
      <c r="AG508" s="4"/>
      <c r="AH508" s="26"/>
      <c r="AI508" s="26"/>
      <c r="AJ508" s="26"/>
    </row>
    <row r="509" spans="1:36" x14ac:dyDescent="0.2">
      <c r="A509" s="8"/>
      <c r="F509" s="82"/>
      <c r="G509" s="82"/>
      <c r="H509" s="82"/>
      <c r="I509" s="401"/>
      <c r="W509" s="83"/>
      <c r="AG509" s="4"/>
      <c r="AH509" s="26"/>
      <c r="AI509" s="26"/>
      <c r="AJ509" s="26"/>
    </row>
    <row r="510" spans="1:36" x14ac:dyDescent="0.2">
      <c r="A510" s="8"/>
      <c r="F510" s="82"/>
      <c r="G510" s="82"/>
      <c r="H510" s="82"/>
      <c r="I510" s="401"/>
      <c r="W510" s="83"/>
      <c r="AG510" s="4"/>
      <c r="AH510" s="26"/>
      <c r="AI510" s="26"/>
      <c r="AJ510" s="26"/>
    </row>
    <row r="511" spans="1:36" x14ac:dyDescent="0.2">
      <c r="A511" s="8"/>
      <c r="F511" s="82"/>
      <c r="G511" s="82"/>
      <c r="H511" s="82"/>
      <c r="I511" s="401"/>
      <c r="W511" s="83"/>
      <c r="AG511" s="4"/>
      <c r="AH511" s="26"/>
      <c r="AI511" s="26"/>
      <c r="AJ511" s="26"/>
    </row>
    <row r="512" spans="1:36" x14ac:dyDescent="0.2">
      <c r="A512" s="8"/>
      <c r="F512" s="82"/>
      <c r="G512" s="82"/>
      <c r="H512" s="82"/>
      <c r="I512" s="401"/>
      <c r="W512" s="83"/>
      <c r="AG512" s="4"/>
      <c r="AH512" s="26"/>
      <c r="AI512" s="26"/>
      <c r="AJ512" s="26"/>
    </row>
    <row r="513" spans="1:36" x14ac:dyDescent="0.2">
      <c r="A513" s="8"/>
      <c r="F513" s="82"/>
      <c r="G513" s="82"/>
      <c r="H513" s="82"/>
      <c r="I513" s="401"/>
      <c r="W513" s="83"/>
      <c r="AG513" s="4"/>
      <c r="AH513" s="26"/>
      <c r="AI513" s="26"/>
      <c r="AJ513" s="26"/>
    </row>
    <row r="514" spans="1:36" x14ac:dyDescent="0.2">
      <c r="A514" s="8"/>
      <c r="F514" s="82"/>
      <c r="G514" s="82"/>
      <c r="H514" s="82"/>
      <c r="I514" s="401"/>
      <c r="W514" s="83"/>
      <c r="AG514" s="4"/>
      <c r="AH514" s="26"/>
      <c r="AI514" s="26"/>
      <c r="AJ514" s="26"/>
    </row>
    <row r="515" spans="1:36" x14ac:dyDescent="0.2">
      <c r="A515" s="8"/>
      <c r="F515" s="82"/>
      <c r="G515" s="82"/>
      <c r="H515" s="82"/>
      <c r="I515" s="401"/>
      <c r="W515" s="83"/>
      <c r="AG515" s="4"/>
      <c r="AH515" s="26"/>
      <c r="AI515" s="26"/>
      <c r="AJ515" s="26"/>
    </row>
    <row r="516" spans="1:36" x14ac:dyDescent="0.2">
      <c r="A516" s="8"/>
      <c r="F516" s="82"/>
      <c r="G516" s="82"/>
      <c r="H516" s="82"/>
      <c r="I516" s="401"/>
      <c r="W516" s="83"/>
      <c r="AG516" s="4"/>
      <c r="AH516" s="26"/>
      <c r="AI516" s="26"/>
      <c r="AJ516" s="26"/>
    </row>
    <row r="517" spans="1:36" x14ac:dyDescent="0.2">
      <c r="A517" s="8"/>
      <c r="B517" s="26"/>
      <c r="C517" s="26"/>
      <c r="D517" s="26"/>
      <c r="E517" s="26"/>
      <c r="F517" s="82"/>
      <c r="G517" s="82"/>
      <c r="H517" s="82"/>
      <c r="I517" s="401"/>
      <c r="W517" s="83"/>
      <c r="AG517" s="4"/>
      <c r="AH517" s="26"/>
      <c r="AI517" s="26"/>
      <c r="AJ517" s="26"/>
    </row>
    <row r="518" spans="1:36" x14ac:dyDescent="0.2">
      <c r="A518" s="8"/>
      <c r="B518" s="26"/>
      <c r="C518" s="26"/>
      <c r="D518" s="26"/>
      <c r="E518" s="26"/>
      <c r="F518" s="82"/>
      <c r="G518" s="82"/>
      <c r="H518" s="82"/>
      <c r="I518" s="401"/>
      <c r="W518" s="83"/>
      <c r="AG518" s="4"/>
      <c r="AH518" s="26"/>
      <c r="AI518" s="26"/>
      <c r="AJ518" s="26"/>
    </row>
    <row r="519" spans="1:36" x14ac:dyDescent="0.2">
      <c r="A519" s="8"/>
      <c r="B519" s="26"/>
      <c r="C519" s="26"/>
      <c r="D519" s="26"/>
      <c r="E519" s="26"/>
      <c r="F519" s="82"/>
      <c r="G519" s="82"/>
      <c r="H519" s="82"/>
      <c r="I519" s="401"/>
      <c r="W519" s="83"/>
      <c r="AH519" s="26"/>
      <c r="AI519" s="26"/>
      <c r="AJ519" s="26"/>
    </row>
    <row r="520" spans="1:36" x14ac:dyDescent="0.2">
      <c r="A520" s="8"/>
      <c r="B520" s="26"/>
      <c r="C520" s="26"/>
      <c r="D520" s="26"/>
      <c r="E520" s="26"/>
      <c r="F520" s="82"/>
      <c r="G520" s="82"/>
      <c r="H520" s="82"/>
      <c r="I520" s="401"/>
      <c r="W520" s="83"/>
      <c r="AH520" s="26"/>
      <c r="AI520" s="26"/>
      <c r="AJ520" s="26"/>
    </row>
    <row r="521" spans="1:36" x14ac:dyDescent="0.2">
      <c r="A521" s="8"/>
      <c r="B521" s="26"/>
      <c r="C521" s="26"/>
      <c r="D521" s="26"/>
      <c r="E521" s="26"/>
      <c r="F521" s="82"/>
      <c r="G521" s="82"/>
      <c r="H521" s="82"/>
      <c r="I521" s="401"/>
      <c r="W521" s="83"/>
      <c r="AH521" s="26"/>
      <c r="AI521" s="26"/>
      <c r="AJ521" s="26"/>
    </row>
    <row r="522" spans="1:36" x14ac:dyDescent="0.2">
      <c r="A522" s="8"/>
      <c r="B522" s="26"/>
      <c r="C522" s="26"/>
      <c r="D522" s="26"/>
      <c r="E522" s="26"/>
      <c r="F522" s="82"/>
      <c r="G522" s="82"/>
      <c r="H522" s="82"/>
      <c r="I522" s="401"/>
      <c r="W522" s="83"/>
      <c r="AH522" s="26"/>
      <c r="AI522" s="26"/>
      <c r="AJ522" s="26"/>
    </row>
    <row r="523" spans="1:36" x14ac:dyDescent="0.2">
      <c r="A523" s="8"/>
      <c r="B523" s="26"/>
      <c r="C523" s="26"/>
      <c r="D523" s="26"/>
      <c r="E523" s="26"/>
      <c r="F523" s="82"/>
      <c r="G523" s="82"/>
      <c r="H523" s="82"/>
      <c r="I523" s="401"/>
      <c r="W523" s="83"/>
      <c r="AH523" s="26"/>
      <c r="AI523" s="26"/>
      <c r="AJ523" s="26"/>
    </row>
    <row r="524" spans="1:36" x14ac:dyDescent="0.2">
      <c r="A524" s="8"/>
      <c r="B524" s="26"/>
      <c r="C524" s="26"/>
      <c r="D524" s="26"/>
      <c r="E524" s="26"/>
      <c r="F524" s="82"/>
      <c r="G524" s="82"/>
      <c r="H524" s="82"/>
      <c r="I524" s="401"/>
      <c r="W524" s="83"/>
      <c r="AH524" s="26"/>
      <c r="AI524" s="26"/>
      <c r="AJ524" s="26"/>
    </row>
    <row r="525" spans="1:36" x14ac:dyDescent="0.2">
      <c r="A525" s="8"/>
      <c r="B525" s="26"/>
      <c r="C525" s="26"/>
      <c r="D525" s="26"/>
      <c r="E525" s="26"/>
      <c r="F525" s="82"/>
      <c r="G525" s="82"/>
      <c r="H525" s="82"/>
      <c r="I525" s="401"/>
      <c r="W525" s="83"/>
      <c r="AH525" s="26"/>
      <c r="AI525" s="26"/>
      <c r="AJ525" s="26"/>
    </row>
    <row r="526" spans="1:36" x14ac:dyDescent="0.2">
      <c r="A526" s="8"/>
      <c r="B526" s="26"/>
      <c r="C526" s="26"/>
      <c r="D526" s="26"/>
      <c r="E526" s="26"/>
      <c r="F526" s="82"/>
      <c r="G526" s="82"/>
      <c r="H526" s="82"/>
      <c r="I526" s="401"/>
      <c r="W526" s="83"/>
      <c r="AH526" s="26"/>
      <c r="AI526" s="26"/>
      <c r="AJ526" s="26"/>
    </row>
    <row r="527" spans="1:36" x14ac:dyDescent="0.2">
      <c r="A527" s="8"/>
      <c r="B527" s="26"/>
      <c r="C527" s="26"/>
      <c r="D527" s="26"/>
      <c r="E527" s="26"/>
      <c r="F527" s="82"/>
      <c r="G527" s="82"/>
      <c r="H527" s="82"/>
      <c r="I527" s="401"/>
      <c r="W527" s="83"/>
      <c r="AH527" s="26"/>
      <c r="AI527" s="26"/>
      <c r="AJ527" s="26"/>
    </row>
    <row r="528" spans="1:36" x14ac:dyDescent="0.2">
      <c r="A528" s="8"/>
      <c r="B528" s="26"/>
      <c r="C528" s="26"/>
      <c r="D528" s="26"/>
      <c r="E528" s="26"/>
      <c r="F528" s="82"/>
      <c r="G528" s="82"/>
      <c r="H528" s="82"/>
      <c r="I528" s="401"/>
      <c r="W528" s="83"/>
      <c r="AH528" s="26"/>
      <c r="AI528" s="26"/>
      <c r="AJ528" s="26"/>
    </row>
    <row r="529" spans="1:36" x14ac:dyDescent="0.2">
      <c r="A529" s="8"/>
      <c r="B529" s="26"/>
      <c r="C529" s="26"/>
      <c r="D529" s="26"/>
      <c r="E529" s="26"/>
      <c r="F529" s="82"/>
      <c r="G529" s="82"/>
      <c r="H529" s="82"/>
      <c r="I529" s="401"/>
      <c r="W529" s="83"/>
      <c r="AH529" s="26"/>
      <c r="AI529" s="26"/>
      <c r="AJ529" s="26"/>
    </row>
    <row r="530" spans="1:36" x14ac:dyDescent="0.2">
      <c r="A530" s="8"/>
      <c r="B530" s="26"/>
      <c r="C530" s="26"/>
      <c r="D530" s="26"/>
      <c r="E530" s="26"/>
      <c r="F530" s="82"/>
      <c r="G530" s="82"/>
      <c r="H530" s="82"/>
      <c r="I530" s="401"/>
      <c r="W530" s="83"/>
      <c r="AH530" s="26"/>
      <c r="AI530" s="26"/>
      <c r="AJ530" s="26"/>
    </row>
    <row r="531" spans="1:36" x14ac:dyDescent="0.2">
      <c r="A531" s="8"/>
      <c r="B531" s="26"/>
      <c r="C531" s="26"/>
      <c r="D531" s="26"/>
      <c r="E531" s="26"/>
      <c r="F531" s="82"/>
      <c r="G531" s="82"/>
      <c r="H531" s="82"/>
      <c r="I531" s="401"/>
      <c r="W531" s="83"/>
      <c r="AH531" s="26"/>
      <c r="AI531" s="26"/>
      <c r="AJ531" s="26"/>
    </row>
    <row r="532" spans="1:36" x14ac:dyDescent="0.2">
      <c r="A532" s="8"/>
      <c r="B532" s="26"/>
      <c r="C532" s="26"/>
      <c r="D532" s="26"/>
      <c r="E532" s="26"/>
      <c r="F532" s="82"/>
      <c r="G532" s="82"/>
      <c r="H532" s="82"/>
      <c r="I532" s="401"/>
      <c r="W532" s="83"/>
      <c r="AH532" s="26"/>
      <c r="AI532" s="26"/>
      <c r="AJ532" s="26"/>
    </row>
    <row r="533" spans="1:36" x14ac:dyDescent="0.2">
      <c r="A533" s="8"/>
      <c r="B533" s="26"/>
      <c r="C533" s="26"/>
      <c r="D533" s="26"/>
      <c r="E533" s="26"/>
      <c r="F533" s="82"/>
      <c r="G533" s="82"/>
      <c r="H533" s="82"/>
      <c r="I533" s="401"/>
      <c r="W533" s="83"/>
      <c r="X533" s="26"/>
      <c r="Y533" s="26"/>
      <c r="Z533" s="26"/>
      <c r="AA533" s="26"/>
      <c r="AB533" s="26"/>
      <c r="AC533" s="26"/>
      <c r="AD533" s="26"/>
      <c r="AE533" s="26"/>
      <c r="AF533" s="26"/>
      <c r="AG533" s="26"/>
      <c r="AH533" s="26"/>
      <c r="AI533" s="26"/>
      <c r="AJ533" s="26"/>
    </row>
    <row r="534" spans="1:36" x14ac:dyDescent="0.2">
      <c r="A534" s="8"/>
      <c r="B534" s="26"/>
      <c r="C534" s="26"/>
      <c r="D534" s="26"/>
      <c r="E534" s="26"/>
      <c r="F534" s="82"/>
      <c r="G534" s="82"/>
      <c r="H534" s="82"/>
      <c r="I534" s="401"/>
      <c r="W534" s="83"/>
      <c r="X534" s="26"/>
      <c r="Y534" s="26"/>
      <c r="Z534" s="26"/>
      <c r="AA534" s="26"/>
      <c r="AB534" s="26"/>
      <c r="AC534" s="26"/>
      <c r="AD534" s="26"/>
      <c r="AE534" s="26"/>
      <c r="AF534" s="26"/>
      <c r="AG534" s="26"/>
      <c r="AH534" s="26"/>
      <c r="AI534" s="26"/>
      <c r="AJ534" s="26"/>
    </row>
    <row r="535" spans="1:36" x14ac:dyDescent="0.2">
      <c r="A535" s="8"/>
      <c r="B535" s="26"/>
      <c r="C535" s="26"/>
      <c r="D535" s="26"/>
      <c r="E535" s="26"/>
      <c r="F535" s="82"/>
      <c r="G535" s="82"/>
      <c r="H535" s="82"/>
      <c r="I535" s="401"/>
      <c r="W535" s="83"/>
      <c r="X535" s="26"/>
      <c r="Y535" s="26"/>
      <c r="Z535" s="26"/>
      <c r="AA535" s="26"/>
      <c r="AB535" s="26"/>
      <c r="AC535" s="26"/>
      <c r="AD535" s="26"/>
      <c r="AE535" s="26"/>
      <c r="AF535" s="26"/>
      <c r="AG535" s="26"/>
      <c r="AH535" s="26"/>
      <c r="AI535" s="26"/>
      <c r="AJ535" s="26"/>
    </row>
    <row r="536" spans="1:36" x14ac:dyDescent="0.2">
      <c r="A536" s="8"/>
      <c r="B536" s="26"/>
      <c r="C536" s="26"/>
      <c r="D536" s="26"/>
      <c r="E536" s="26"/>
      <c r="F536" s="82"/>
      <c r="G536" s="82"/>
      <c r="H536" s="82"/>
      <c r="I536" s="401"/>
      <c r="W536" s="83"/>
      <c r="X536" s="26"/>
      <c r="Y536" s="26"/>
      <c r="Z536" s="26"/>
      <c r="AA536" s="26"/>
      <c r="AB536" s="26"/>
      <c r="AC536" s="26"/>
      <c r="AD536" s="26"/>
      <c r="AE536" s="26"/>
      <c r="AF536" s="26"/>
      <c r="AG536" s="26"/>
      <c r="AH536" s="26"/>
      <c r="AI536" s="26"/>
      <c r="AJ536" s="26"/>
    </row>
    <row r="537" spans="1:36" x14ac:dyDescent="0.2">
      <c r="A537" s="8"/>
      <c r="B537" s="26"/>
      <c r="C537" s="26"/>
      <c r="D537" s="26"/>
      <c r="E537" s="26"/>
      <c r="F537" s="82"/>
      <c r="G537" s="82"/>
      <c r="H537" s="82"/>
      <c r="I537" s="401"/>
      <c r="W537" s="83"/>
      <c r="X537" s="26"/>
      <c r="Y537" s="26"/>
      <c r="Z537" s="26"/>
      <c r="AA537" s="26"/>
      <c r="AB537" s="26"/>
      <c r="AC537" s="26"/>
      <c r="AD537" s="26"/>
      <c r="AE537" s="26"/>
      <c r="AF537" s="26"/>
      <c r="AG537" s="26"/>
      <c r="AH537" s="26"/>
      <c r="AI537" s="26"/>
      <c r="AJ537" s="26"/>
    </row>
    <row r="538" spans="1:36" x14ac:dyDescent="0.2">
      <c r="A538" s="8"/>
      <c r="B538" s="26"/>
      <c r="C538" s="26"/>
      <c r="D538" s="26"/>
      <c r="E538" s="26"/>
      <c r="F538" s="82"/>
      <c r="G538" s="82"/>
      <c r="H538" s="82"/>
      <c r="I538" s="401"/>
      <c r="W538" s="83"/>
      <c r="X538" s="26"/>
      <c r="Y538" s="26"/>
      <c r="Z538" s="26"/>
      <c r="AA538" s="26"/>
      <c r="AB538" s="26"/>
      <c r="AC538" s="26"/>
      <c r="AD538" s="26"/>
      <c r="AE538" s="26"/>
      <c r="AF538" s="26"/>
      <c r="AG538" s="26"/>
      <c r="AH538" s="26"/>
      <c r="AI538" s="26"/>
      <c r="AJ538" s="26"/>
    </row>
    <row r="539" spans="1:36" x14ac:dyDescent="0.2">
      <c r="A539" s="8"/>
      <c r="B539" s="26"/>
      <c r="C539" s="26"/>
      <c r="D539" s="26"/>
      <c r="E539" s="26"/>
      <c r="F539" s="82"/>
      <c r="G539" s="82"/>
      <c r="H539" s="82"/>
      <c r="I539" s="401"/>
      <c r="W539" s="83"/>
      <c r="X539" s="26"/>
      <c r="Y539" s="26"/>
      <c r="Z539" s="26"/>
      <c r="AA539" s="26"/>
      <c r="AB539" s="26"/>
      <c r="AC539" s="26"/>
      <c r="AD539" s="26"/>
      <c r="AE539" s="26"/>
      <c r="AF539" s="26"/>
      <c r="AG539" s="26"/>
      <c r="AH539" s="26"/>
      <c r="AI539" s="26"/>
      <c r="AJ539" s="26"/>
    </row>
    <row r="540" spans="1:36" x14ac:dyDescent="0.2">
      <c r="A540" s="8"/>
      <c r="B540" s="26"/>
      <c r="C540" s="26"/>
      <c r="D540" s="26"/>
      <c r="E540" s="26"/>
      <c r="F540" s="82"/>
      <c r="G540" s="82"/>
      <c r="H540" s="82"/>
      <c r="I540" s="401"/>
      <c r="W540" s="83"/>
      <c r="X540" s="26"/>
      <c r="Y540" s="26"/>
      <c r="Z540" s="26"/>
      <c r="AA540" s="26"/>
      <c r="AB540" s="26"/>
      <c r="AC540" s="26"/>
      <c r="AD540" s="26"/>
      <c r="AE540" s="26"/>
      <c r="AF540" s="26"/>
      <c r="AG540" s="26"/>
      <c r="AH540" s="26"/>
      <c r="AI540" s="26"/>
      <c r="AJ540" s="26"/>
    </row>
    <row r="541" spans="1:36" x14ac:dyDescent="0.2">
      <c r="A541" s="8"/>
      <c r="B541" s="26"/>
      <c r="C541" s="26"/>
      <c r="D541" s="26"/>
      <c r="E541" s="26"/>
      <c r="F541" s="82"/>
      <c r="G541" s="82"/>
      <c r="H541" s="82"/>
      <c r="I541" s="401"/>
      <c r="W541" s="83"/>
      <c r="X541" s="26"/>
      <c r="Y541" s="26"/>
      <c r="Z541" s="26"/>
      <c r="AA541" s="26"/>
      <c r="AB541" s="26"/>
      <c r="AC541" s="26"/>
      <c r="AD541" s="26"/>
      <c r="AE541" s="26"/>
      <c r="AF541" s="26"/>
      <c r="AG541" s="26"/>
      <c r="AH541" s="26"/>
      <c r="AI541" s="26"/>
      <c r="AJ541" s="26"/>
    </row>
    <row r="542" spans="1:36" x14ac:dyDescent="0.2">
      <c r="A542" s="8"/>
      <c r="B542" s="26"/>
      <c r="C542" s="26"/>
      <c r="D542" s="26"/>
      <c r="E542" s="26"/>
      <c r="F542" s="82"/>
      <c r="G542" s="82"/>
      <c r="H542" s="82"/>
      <c r="I542" s="401"/>
      <c r="W542" s="83"/>
      <c r="X542" s="26"/>
      <c r="Y542" s="26"/>
      <c r="Z542" s="26"/>
      <c r="AA542" s="26"/>
      <c r="AB542" s="26"/>
      <c r="AC542" s="26"/>
      <c r="AD542" s="26"/>
      <c r="AE542" s="26"/>
      <c r="AF542" s="26"/>
      <c r="AG542" s="26"/>
      <c r="AH542" s="26"/>
      <c r="AI542" s="26"/>
      <c r="AJ542" s="26"/>
    </row>
    <row r="543" spans="1:36" x14ac:dyDescent="0.2">
      <c r="A543" s="8"/>
      <c r="B543" s="26"/>
      <c r="C543" s="26"/>
      <c r="D543" s="26"/>
      <c r="E543" s="26"/>
      <c r="F543" s="82"/>
      <c r="G543" s="82"/>
      <c r="H543" s="82"/>
      <c r="I543" s="401"/>
      <c r="W543" s="83"/>
      <c r="X543" s="26"/>
      <c r="Y543" s="26"/>
      <c r="Z543" s="26"/>
      <c r="AA543" s="26"/>
      <c r="AB543" s="26"/>
      <c r="AC543" s="26"/>
      <c r="AD543" s="26"/>
      <c r="AE543" s="26"/>
      <c r="AF543" s="26"/>
      <c r="AG543" s="26"/>
      <c r="AH543" s="26"/>
      <c r="AI543" s="26"/>
      <c r="AJ543" s="26"/>
    </row>
    <row r="544" spans="1:36" x14ac:dyDescent="0.2">
      <c r="A544" s="8"/>
      <c r="B544" s="26"/>
      <c r="C544" s="26"/>
      <c r="D544" s="26"/>
      <c r="E544" s="26"/>
      <c r="F544" s="82"/>
      <c r="G544" s="82"/>
      <c r="H544" s="82"/>
      <c r="I544" s="401"/>
      <c r="W544" s="83"/>
      <c r="X544" s="26"/>
      <c r="Y544" s="26"/>
      <c r="Z544" s="26"/>
      <c r="AA544" s="26"/>
      <c r="AB544" s="26"/>
      <c r="AC544" s="26"/>
      <c r="AD544" s="26"/>
      <c r="AE544" s="26"/>
      <c r="AF544" s="26"/>
      <c r="AG544" s="26"/>
      <c r="AH544" s="26"/>
      <c r="AI544" s="26"/>
      <c r="AJ544" s="26"/>
    </row>
    <row r="545" spans="1:36" x14ac:dyDescent="0.2">
      <c r="A545" s="8"/>
      <c r="B545" s="26"/>
      <c r="C545" s="26"/>
      <c r="D545" s="26"/>
      <c r="E545" s="26"/>
      <c r="F545" s="82"/>
      <c r="G545" s="82"/>
      <c r="H545" s="82"/>
      <c r="I545" s="401"/>
      <c r="W545" s="83"/>
      <c r="X545" s="26"/>
      <c r="Y545" s="26"/>
      <c r="Z545" s="26"/>
      <c r="AA545" s="26"/>
      <c r="AB545" s="26"/>
      <c r="AC545" s="26"/>
      <c r="AD545" s="26"/>
      <c r="AE545" s="26"/>
      <c r="AF545" s="26"/>
      <c r="AG545" s="26"/>
      <c r="AH545" s="26"/>
      <c r="AI545" s="26"/>
      <c r="AJ545" s="26"/>
    </row>
    <row r="546" spans="1:36" x14ac:dyDescent="0.2">
      <c r="A546" s="8"/>
      <c r="B546" s="26"/>
      <c r="C546" s="26"/>
      <c r="D546" s="26"/>
      <c r="E546" s="26"/>
      <c r="F546" s="82"/>
      <c r="G546" s="82"/>
      <c r="H546" s="82"/>
      <c r="I546" s="401"/>
      <c r="W546" s="83"/>
      <c r="X546" s="26"/>
      <c r="Y546" s="26"/>
      <c r="Z546" s="26"/>
      <c r="AA546" s="26"/>
      <c r="AB546" s="26"/>
      <c r="AC546" s="26"/>
      <c r="AD546" s="26"/>
      <c r="AE546" s="26"/>
      <c r="AF546" s="26"/>
      <c r="AG546" s="26"/>
      <c r="AH546" s="26"/>
      <c r="AI546" s="26"/>
      <c r="AJ546" s="26"/>
    </row>
    <row r="547" spans="1:36" x14ac:dyDescent="0.2">
      <c r="A547" s="8"/>
      <c r="B547" s="26"/>
      <c r="C547" s="26"/>
      <c r="D547" s="26"/>
      <c r="E547" s="26"/>
      <c r="F547" s="82"/>
      <c r="G547" s="82"/>
      <c r="H547" s="82"/>
      <c r="I547" s="401"/>
      <c r="W547" s="83"/>
      <c r="X547" s="26"/>
      <c r="Y547" s="26"/>
      <c r="Z547" s="26"/>
      <c r="AA547" s="26"/>
      <c r="AB547" s="26"/>
      <c r="AC547" s="26"/>
      <c r="AD547" s="26"/>
      <c r="AE547" s="26"/>
      <c r="AF547" s="26"/>
      <c r="AG547" s="26"/>
      <c r="AH547" s="26"/>
      <c r="AI547" s="26"/>
      <c r="AJ547" s="26"/>
    </row>
    <row r="548" spans="1:36" x14ac:dyDescent="0.2">
      <c r="A548" s="8"/>
      <c r="B548" s="26"/>
      <c r="C548" s="26"/>
      <c r="D548" s="26"/>
      <c r="E548" s="26"/>
      <c r="F548" s="82"/>
      <c r="G548" s="82"/>
      <c r="H548" s="82"/>
      <c r="I548" s="401"/>
      <c r="W548" s="83"/>
      <c r="X548" s="26"/>
      <c r="Y548" s="26"/>
      <c r="Z548" s="26"/>
      <c r="AA548" s="26"/>
      <c r="AB548" s="26"/>
      <c r="AC548" s="26"/>
      <c r="AD548" s="26"/>
      <c r="AE548" s="26"/>
      <c r="AF548" s="26"/>
      <c r="AG548" s="26"/>
      <c r="AH548" s="26"/>
      <c r="AI548" s="26"/>
      <c r="AJ548" s="26"/>
    </row>
    <row r="549" spans="1:36" x14ac:dyDescent="0.2">
      <c r="A549" s="8"/>
      <c r="B549" s="26"/>
      <c r="C549" s="26"/>
      <c r="D549" s="26"/>
      <c r="E549" s="26"/>
      <c r="F549" s="82"/>
      <c r="G549" s="82"/>
      <c r="H549" s="82"/>
      <c r="I549" s="401"/>
      <c r="W549" s="83"/>
      <c r="X549" s="26"/>
      <c r="Y549" s="26"/>
      <c r="Z549" s="26"/>
      <c r="AA549" s="26"/>
      <c r="AB549" s="26"/>
      <c r="AC549" s="26"/>
      <c r="AD549" s="26"/>
      <c r="AE549" s="26"/>
      <c r="AF549" s="26"/>
      <c r="AG549" s="26"/>
      <c r="AH549" s="26"/>
      <c r="AI549" s="26"/>
      <c r="AJ549" s="26"/>
    </row>
    <row r="550" spans="1:36" x14ac:dyDescent="0.2">
      <c r="A550" s="8"/>
      <c r="B550" s="26"/>
      <c r="C550" s="26"/>
      <c r="D550" s="26"/>
      <c r="E550" s="26"/>
      <c r="F550" s="82"/>
      <c r="G550" s="82"/>
      <c r="H550" s="82"/>
      <c r="I550" s="401"/>
      <c r="W550" s="83"/>
      <c r="X550" s="26"/>
      <c r="Y550" s="26"/>
      <c r="Z550" s="26"/>
      <c r="AA550" s="26"/>
      <c r="AB550" s="26"/>
      <c r="AC550" s="26"/>
      <c r="AD550" s="26"/>
      <c r="AE550" s="26"/>
      <c r="AF550" s="26"/>
      <c r="AG550" s="26"/>
      <c r="AH550" s="26"/>
      <c r="AI550" s="26"/>
      <c r="AJ550" s="26"/>
    </row>
    <row r="551" spans="1:36" x14ac:dyDescent="0.2">
      <c r="A551" s="8"/>
      <c r="B551" s="26"/>
      <c r="C551" s="26"/>
      <c r="D551" s="26"/>
      <c r="E551" s="26"/>
      <c r="F551" s="82"/>
      <c r="G551" s="82"/>
      <c r="H551" s="82"/>
      <c r="I551" s="401"/>
      <c r="W551" s="83"/>
      <c r="X551" s="26"/>
      <c r="Y551" s="26"/>
      <c r="Z551" s="26"/>
      <c r="AA551" s="26"/>
      <c r="AB551" s="26"/>
      <c r="AC551" s="26"/>
      <c r="AD551" s="26"/>
      <c r="AE551" s="26"/>
      <c r="AF551" s="26"/>
      <c r="AG551" s="26"/>
      <c r="AH551" s="26"/>
      <c r="AI551" s="26"/>
      <c r="AJ551" s="26"/>
    </row>
    <row r="552" spans="1:36" x14ac:dyDescent="0.2">
      <c r="A552" s="8"/>
      <c r="B552" s="26"/>
      <c r="C552" s="26"/>
      <c r="D552" s="26"/>
      <c r="E552" s="26"/>
      <c r="F552" s="82"/>
      <c r="G552" s="82"/>
      <c r="H552" s="82"/>
      <c r="I552" s="401"/>
      <c r="W552" s="83"/>
      <c r="X552" s="26"/>
      <c r="Y552" s="26"/>
      <c r="Z552" s="26"/>
      <c r="AA552" s="26"/>
      <c r="AB552" s="26"/>
      <c r="AC552" s="26"/>
      <c r="AD552" s="26"/>
      <c r="AE552" s="26"/>
      <c r="AF552" s="26"/>
      <c r="AG552" s="26"/>
      <c r="AH552" s="26"/>
      <c r="AI552" s="26"/>
      <c r="AJ552" s="26"/>
    </row>
    <row r="553" spans="1:36" x14ac:dyDescent="0.2">
      <c r="A553" s="8"/>
      <c r="B553" s="26"/>
      <c r="C553" s="26"/>
      <c r="D553" s="26"/>
      <c r="E553" s="26"/>
      <c r="F553" s="82"/>
      <c r="G553" s="82"/>
      <c r="H553" s="82"/>
      <c r="I553" s="401"/>
      <c r="W553" s="83"/>
      <c r="X553" s="26"/>
      <c r="Y553" s="26"/>
      <c r="Z553" s="26"/>
      <c r="AA553" s="26"/>
      <c r="AB553" s="26"/>
      <c r="AC553" s="26"/>
      <c r="AD553" s="26"/>
      <c r="AE553" s="26"/>
      <c r="AF553" s="26"/>
      <c r="AG553" s="26"/>
      <c r="AH553" s="26"/>
      <c r="AI553" s="26"/>
      <c r="AJ553" s="26"/>
    </row>
    <row r="554" spans="1:36" x14ac:dyDescent="0.2">
      <c r="A554" s="8"/>
      <c r="B554" s="26"/>
      <c r="C554" s="26"/>
      <c r="D554" s="26"/>
      <c r="E554" s="26"/>
      <c r="F554" s="82"/>
      <c r="G554" s="82"/>
      <c r="H554" s="82"/>
      <c r="I554" s="401"/>
      <c r="W554" s="83"/>
      <c r="X554" s="26"/>
      <c r="Y554" s="26"/>
      <c r="Z554" s="26"/>
      <c r="AA554" s="26"/>
      <c r="AB554" s="26"/>
      <c r="AC554" s="26"/>
      <c r="AD554" s="26"/>
      <c r="AE554" s="26"/>
      <c r="AF554" s="26"/>
      <c r="AG554" s="26"/>
      <c r="AH554" s="26"/>
      <c r="AI554" s="26"/>
      <c r="AJ554" s="26"/>
    </row>
    <row r="555" spans="1:36" x14ac:dyDescent="0.2">
      <c r="A555" s="8"/>
      <c r="B555" s="26"/>
      <c r="C555" s="26"/>
      <c r="D555" s="26"/>
      <c r="E555" s="26"/>
      <c r="F555" s="82"/>
      <c r="G555" s="82"/>
      <c r="H555" s="82"/>
      <c r="I555" s="401"/>
      <c r="W555" s="83"/>
      <c r="X555" s="26"/>
      <c r="Y555" s="26"/>
      <c r="Z555" s="26"/>
      <c r="AA555" s="26"/>
      <c r="AB555" s="26"/>
      <c r="AC555" s="26"/>
      <c r="AD555" s="26"/>
      <c r="AE555" s="26"/>
      <c r="AF555" s="26"/>
      <c r="AG555" s="26"/>
      <c r="AH555" s="26"/>
      <c r="AI555" s="26"/>
      <c r="AJ555" s="26"/>
    </row>
    <row r="556" spans="1:36" x14ac:dyDescent="0.2">
      <c r="A556" s="8"/>
      <c r="B556" s="26"/>
      <c r="C556" s="26"/>
      <c r="D556" s="26"/>
      <c r="E556" s="26"/>
      <c r="F556" s="82"/>
      <c r="G556" s="82"/>
      <c r="H556" s="82"/>
      <c r="I556" s="401"/>
      <c r="W556" s="83"/>
      <c r="X556" s="26"/>
      <c r="Y556" s="26"/>
      <c r="Z556" s="26"/>
      <c r="AA556" s="26"/>
      <c r="AB556" s="26"/>
      <c r="AC556" s="26"/>
      <c r="AD556" s="26"/>
      <c r="AE556" s="26"/>
      <c r="AF556" s="26"/>
      <c r="AG556" s="26"/>
      <c r="AH556" s="26"/>
      <c r="AI556" s="26"/>
      <c r="AJ556" s="26"/>
    </row>
    <row r="557" spans="1:36" x14ac:dyDescent="0.2">
      <c r="A557" s="8"/>
      <c r="B557" s="26"/>
      <c r="C557" s="26"/>
      <c r="D557" s="26"/>
      <c r="E557" s="26"/>
      <c r="F557" s="82"/>
      <c r="G557" s="82"/>
      <c r="H557" s="82"/>
      <c r="I557" s="401"/>
      <c r="W557" s="83"/>
      <c r="X557" s="26"/>
      <c r="Y557" s="26"/>
      <c r="Z557" s="26"/>
      <c r="AA557" s="26"/>
      <c r="AB557" s="26"/>
      <c r="AC557" s="26"/>
      <c r="AD557" s="26"/>
      <c r="AE557" s="26"/>
      <c r="AF557" s="26"/>
      <c r="AG557" s="26"/>
      <c r="AH557" s="26"/>
      <c r="AI557" s="26"/>
      <c r="AJ557" s="26"/>
    </row>
    <row r="558" spans="1:36" x14ac:dyDescent="0.2">
      <c r="A558" s="8"/>
      <c r="B558" s="26"/>
      <c r="C558" s="26"/>
      <c r="D558" s="26"/>
      <c r="E558" s="26"/>
      <c r="F558" s="82"/>
      <c r="G558" s="82"/>
      <c r="H558" s="82"/>
      <c r="I558" s="401"/>
      <c r="W558" s="83"/>
      <c r="X558" s="26"/>
      <c r="Y558" s="26"/>
      <c r="Z558" s="26"/>
      <c r="AA558" s="26"/>
      <c r="AB558" s="26"/>
      <c r="AC558" s="26"/>
      <c r="AD558" s="26"/>
      <c r="AE558" s="26"/>
      <c r="AF558" s="26"/>
      <c r="AG558" s="26"/>
      <c r="AH558" s="26"/>
      <c r="AI558" s="26"/>
      <c r="AJ558" s="26"/>
    </row>
    <row r="559" spans="1:36" x14ac:dyDescent="0.2">
      <c r="A559" s="8"/>
      <c r="B559" s="26"/>
      <c r="C559" s="26"/>
      <c r="D559" s="26"/>
      <c r="E559" s="26"/>
      <c r="F559" s="82"/>
      <c r="G559" s="82"/>
      <c r="H559" s="82"/>
      <c r="I559" s="401"/>
      <c r="W559" s="83"/>
      <c r="X559" s="26"/>
      <c r="Y559" s="26"/>
      <c r="Z559" s="26"/>
      <c r="AA559" s="26"/>
      <c r="AB559" s="26"/>
      <c r="AC559" s="26"/>
      <c r="AD559" s="26"/>
      <c r="AE559" s="26"/>
      <c r="AF559" s="26"/>
      <c r="AG559" s="26"/>
      <c r="AH559" s="26"/>
      <c r="AI559" s="26"/>
      <c r="AJ559" s="26"/>
    </row>
    <row r="560" spans="1:36" x14ac:dyDescent="0.2">
      <c r="A560" s="8"/>
      <c r="B560" s="26"/>
      <c r="C560" s="26"/>
      <c r="D560" s="26"/>
      <c r="E560" s="26"/>
      <c r="F560" s="82"/>
      <c r="G560" s="82"/>
      <c r="H560" s="82"/>
      <c r="I560" s="401"/>
      <c r="W560" s="83"/>
      <c r="X560" s="26"/>
      <c r="Y560" s="26"/>
      <c r="Z560" s="26"/>
      <c r="AA560" s="26"/>
      <c r="AB560" s="26"/>
      <c r="AC560" s="26"/>
      <c r="AD560" s="26"/>
      <c r="AE560" s="26"/>
      <c r="AF560" s="26"/>
      <c r="AG560" s="26"/>
      <c r="AH560" s="26"/>
      <c r="AI560" s="26"/>
      <c r="AJ560" s="26"/>
    </row>
    <row r="561" spans="1:36" x14ac:dyDescent="0.2">
      <c r="A561" s="8"/>
      <c r="B561" s="26"/>
      <c r="C561" s="26"/>
      <c r="D561" s="26"/>
      <c r="E561" s="26"/>
      <c r="F561" s="82"/>
      <c r="G561" s="82"/>
      <c r="H561" s="82"/>
      <c r="I561" s="401"/>
      <c r="W561" s="83"/>
      <c r="X561" s="26"/>
      <c r="Y561" s="26"/>
      <c r="Z561" s="26"/>
      <c r="AA561" s="26"/>
      <c r="AB561" s="26"/>
      <c r="AC561" s="26"/>
      <c r="AD561" s="26"/>
      <c r="AE561" s="26"/>
      <c r="AF561" s="26"/>
      <c r="AG561" s="26"/>
      <c r="AH561" s="26"/>
      <c r="AI561" s="26"/>
      <c r="AJ561" s="26"/>
    </row>
    <row r="562" spans="1:36" x14ac:dyDescent="0.2">
      <c r="A562" s="8"/>
      <c r="B562" s="26"/>
      <c r="C562" s="26"/>
      <c r="D562" s="26"/>
      <c r="E562" s="26"/>
      <c r="F562" s="82"/>
      <c r="G562" s="82"/>
      <c r="H562" s="82"/>
      <c r="I562" s="401"/>
      <c r="W562" s="83"/>
      <c r="X562" s="26"/>
      <c r="Y562" s="26"/>
      <c r="Z562" s="26"/>
      <c r="AA562" s="26"/>
      <c r="AB562" s="26"/>
      <c r="AC562" s="26"/>
      <c r="AD562" s="26"/>
      <c r="AE562" s="26"/>
      <c r="AF562" s="26"/>
      <c r="AG562" s="26"/>
      <c r="AH562" s="26"/>
      <c r="AI562" s="26"/>
      <c r="AJ562" s="26"/>
    </row>
    <row r="563" spans="1:36" x14ac:dyDescent="0.2">
      <c r="A563" s="8"/>
      <c r="B563" s="26"/>
      <c r="C563" s="26"/>
      <c r="D563" s="26"/>
      <c r="E563" s="26"/>
      <c r="F563" s="82"/>
      <c r="G563" s="82"/>
      <c r="H563" s="82"/>
      <c r="I563" s="401"/>
      <c r="W563" s="83"/>
      <c r="X563" s="26"/>
      <c r="Y563" s="26"/>
      <c r="Z563" s="26"/>
      <c r="AA563" s="26"/>
      <c r="AB563" s="26"/>
      <c r="AC563" s="26"/>
      <c r="AD563" s="26"/>
      <c r="AE563" s="26"/>
      <c r="AF563" s="26"/>
      <c r="AG563" s="26"/>
      <c r="AH563" s="26"/>
      <c r="AI563" s="26"/>
      <c r="AJ563" s="26"/>
    </row>
    <row r="564" spans="1:36" x14ac:dyDescent="0.2">
      <c r="A564" s="8"/>
      <c r="B564" s="26"/>
      <c r="C564" s="26"/>
      <c r="D564" s="26"/>
      <c r="E564" s="26"/>
      <c r="F564" s="82"/>
      <c r="G564" s="82"/>
      <c r="H564" s="82"/>
      <c r="I564" s="401"/>
      <c r="W564" s="83"/>
      <c r="X564" s="26"/>
      <c r="Y564" s="26"/>
      <c r="Z564" s="26"/>
      <c r="AA564" s="26"/>
      <c r="AB564" s="26"/>
      <c r="AC564" s="26"/>
      <c r="AD564" s="26"/>
      <c r="AE564" s="26"/>
      <c r="AF564" s="26"/>
      <c r="AG564" s="26"/>
      <c r="AH564" s="26"/>
      <c r="AI564" s="26"/>
      <c r="AJ564" s="26"/>
    </row>
    <row r="565" spans="1:36" x14ac:dyDescent="0.2">
      <c r="A565" s="8"/>
      <c r="B565" s="26"/>
      <c r="C565" s="26"/>
      <c r="D565" s="26"/>
      <c r="E565" s="26"/>
      <c r="F565" s="82"/>
      <c r="G565" s="82"/>
      <c r="H565" s="82"/>
      <c r="I565" s="401"/>
      <c r="W565" s="83"/>
      <c r="X565" s="26"/>
      <c r="Y565" s="26"/>
      <c r="Z565" s="26"/>
      <c r="AA565" s="26"/>
      <c r="AB565" s="26"/>
      <c r="AC565" s="26"/>
      <c r="AD565" s="26"/>
      <c r="AE565" s="26"/>
      <c r="AF565" s="26"/>
      <c r="AG565" s="26"/>
      <c r="AH565" s="26"/>
      <c r="AI565" s="26"/>
      <c r="AJ565" s="26"/>
    </row>
    <row r="566" spans="1:36" x14ac:dyDescent="0.2">
      <c r="A566" s="8"/>
      <c r="B566" s="26"/>
      <c r="C566" s="26"/>
      <c r="D566" s="26"/>
      <c r="E566" s="26"/>
      <c r="F566" s="82"/>
      <c r="G566" s="82"/>
      <c r="H566" s="82"/>
      <c r="I566" s="401"/>
      <c r="W566" s="83"/>
      <c r="X566" s="26"/>
      <c r="Y566" s="26"/>
      <c r="Z566" s="26"/>
      <c r="AA566" s="26"/>
      <c r="AB566" s="26"/>
      <c r="AC566" s="26"/>
      <c r="AD566" s="26"/>
      <c r="AE566" s="26"/>
      <c r="AF566" s="26"/>
      <c r="AG566" s="26"/>
      <c r="AH566" s="26"/>
      <c r="AI566" s="26"/>
      <c r="AJ566" s="26"/>
    </row>
    <row r="567" spans="1:36" x14ac:dyDescent="0.2">
      <c r="A567" s="8"/>
      <c r="B567" s="26"/>
      <c r="C567" s="26"/>
      <c r="D567" s="26"/>
      <c r="E567" s="26"/>
      <c r="F567" s="82"/>
      <c r="G567" s="82"/>
      <c r="H567" s="82"/>
      <c r="I567" s="401"/>
      <c r="W567" s="83"/>
      <c r="X567" s="26"/>
      <c r="Y567" s="26"/>
      <c r="Z567" s="26"/>
      <c r="AA567" s="26"/>
      <c r="AB567" s="26"/>
      <c r="AC567" s="26"/>
      <c r="AD567" s="26"/>
      <c r="AE567" s="26"/>
      <c r="AF567" s="26"/>
      <c r="AG567" s="26"/>
      <c r="AH567" s="26"/>
      <c r="AI567" s="26"/>
      <c r="AJ567" s="26"/>
    </row>
    <row r="568" spans="1:36" x14ac:dyDescent="0.2">
      <c r="A568" s="8"/>
      <c r="B568" s="26"/>
      <c r="C568" s="26"/>
      <c r="D568" s="26"/>
      <c r="E568" s="26"/>
      <c r="F568" s="82"/>
      <c r="G568" s="82"/>
      <c r="H568" s="82"/>
      <c r="I568" s="401"/>
      <c r="W568" s="83"/>
      <c r="X568" s="26"/>
      <c r="Y568" s="26"/>
      <c r="Z568" s="26"/>
      <c r="AA568" s="26"/>
      <c r="AB568" s="26"/>
      <c r="AC568" s="26"/>
      <c r="AD568" s="26"/>
      <c r="AE568" s="26"/>
      <c r="AF568" s="26"/>
      <c r="AG568" s="26"/>
      <c r="AH568" s="26"/>
      <c r="AI568" s="26"/>
      <c r="AJ568" s="26"/>
    </row>
    <row r="569" spans="1:36" x14ac:dyDescent="0.2">
      <c r="A569" s="8"/>
      <c r="B569" s="26"/>
      <c r="C569" s="26"/>
      <c r="D569" s="26"/>
      <c r="E569" s="26"/>
      <c r="F569" s="82"/>
      <c r="G569" s="82"/>
      <c r="H569" s="82"/>
      <c r="I569" s="401"/>
      <c r="W569" s="83"/>
      <c r="X569" s="26"/>
      <c r="Y569" s="26"/>
      <c r="Z569" s="26"/>
      <c r="AA569" s="26"/>
      <c r="AB569" s="26"/>
      <c r="AC569" s="26"/>
      <c r="AD569" s="26"/>
      <c r="AE569" s="26"/>
      <c r="AF569" s="26"/>
      <c r="AG569" s="26"/>
      <c r="AH569" s="26"/>
      <c r="AI569" s="26"/>
      <c r="AJ569" s="26"/>
    </row>
    <row r="570" spans="1:36" x14ac:dyDescent="0.2">
      <c r="A570" s="8"/>
      <c r="B570" s="26"/>
      <c r="C570" s="26"/>
      <c r="D570" s="26"/>
      <c r="E570" s="26"/>
      <c r="F570" s="82"/>
      <c r="G570" s="82"/>
      <c r="H570" s="82"/>
      <c r="I570" s="401"/>
      <c r="W570" s="83"/>
      <c r="X570" s="26"/>
      <c r="Y570" s="26"/>
      <c r="Z570" s="26"/>
      <c r="AA570" s="26"/>
      <c r="AB570" s="26"/>
      <c r="AC570" s="26"/>
      <c r="AD570" s="26"/>
      <c r="AE570" s="26"/>
      <c r="AF570" s="26"/>
      <c r="AG570" s="26"/>
      <c r="AH570" s="26"/>
      <c r="AI570" s="26"/>
      <c r="AJ570" s="26"/>
    </row>
    <row r="571" spans="1:36" x14ac:dyDescent="0.2">
      <c r="A571" s="8"/>
      <c r="B571" s="26"/>
      <c r="C571" s="26"/>
      <c r="D571" s="26"/>
      <c r="E571" s="26"/>
      <c r="F571" s="82"/>
      <c r="G571" s="82"/>
      <c r="H571" s="82"/>
      <c r="I571" s="401"/>
      <c r="W571" s="83"/>
      <c r="X571" s="26"/>
      <c r="Y571" s="26"/>
      <c r="Z571" s="26"/>
      <c r="AA571" s="26"/>
      <c r="AB571" s="26"/>
      <c r="AC571" s="26"/>
      <c r="AD571" s="26"/>
      <c r="AE571" s="26"/>
      <c r="AF571" s="26"/>
      <c r="AG571" s="26"/>
      <c r="AH571" s="26"/>
      <c r="AI571" s="26"/>
      <c r="AJ571" s="26"/>
    </row>
    <row r="572" spans="1:36" x14ac:dyDescent="0.2">
      <c r="A572" s="8"/>
      <c r="B572" s="26"/>
      <c r="C572" s="26"/>
      <c r="D572" s="26"/>
      <c r="E572" s="26"/>
      <c r="F572" s="82"/>
      <c r="G572" s="82"/>
      <c r="H572" s="82"/>
      <c r="I572" s="401"/>
      <c r="W572" s="83"/>
      <c r="X572" s="26"/>
      <c r="Y572" s="26"/>
      <c r="Z572" s="26"/>
      <c r="AA572" s="26"/>
      <c r="AB572" s="26"/>
      <c r="AC572" s="26"/>
      <c r="AD572" s="26"/>
      <c r="AE572" s="26"/>
      <c r="AF572" s="26"/>
      <c r="AG572" s="26"/>
      <c r="AH572" s="26"/>
      <c r="AI572" s="26"/>
      <c r="AJ572" s="26"/>
    </row>
    <row r="573" spans="1:36" x14ac:dyDescent="0.2">
      <c r="A573" s="8"/>
      <c r="B573" s="26"/>
      <c r="C573" s="26"/>
      <c r="D573" s="26"/>
      <c r="E573" s="26"/>
      <c r="F573" s="82"/>
      <c r="G573" s="82"/>
      <c r="H573" s="82"/>
      <c r="I573" s="401"/>
      <c r="W573" s="83"/>
      <c r="X573" s="26"/>
      <c r="Y573" s="26"/>
      <c r="Z573" s="26"/>
      <c r="AA573" s="26"/>
      <c r="AB573" s="26"/>
      <c r="AC573" s="26"/>
      <c r="AD573" s="26"/>
      <c r="AE573" s="26"/>
      <c r="AF573" s="26"/>
      <c r="AG573" s="26"/>
      <c r="AH573" s="26"/>
      <c r="AI573" s="26"/>
      <c r="AJ573" s="26"/>
    </row>
    <row r="574" spans="1:36" x14ac:dyDescent="0.2">
      <c r="A574" s="8"/>
      <c r="B574" s="26"/>
      <c r="C574" s="26"/>
      <c r="D574" s="26"/>
      <c r="E574" s="26"/>
      <c r="F574" s="82"/>
      <c r="G574" s="82"/>
      <c r="H574" s="82"/>
      <c r="I574" s="401"/>
      <c r="W574" s="83"/>
      <c r="X574" s="26"/>
      <c r="Y574" s="26"/>
      <c r="Z574" s="26"/>
      <c r="AA574" s="26"/>
      <c r="AB574" s="26"/>
      <c r="AC574" s="26"/>
      <c r="AD574" s="26"/>
      <c r="AE574" s="26"/>
      <c r="AF574" s="26"/>
      <c r="AG574" s="26"/>
      <c r="AH574" s="26"/>
      <c r="AI574" s="26"/>
      <c r="AJ574" s="26"/>
    </row>
    <row r="575" spans="1:36" x14ac:dyDescent="0.2">
      <c r="A575" s="8"/>
      <c r="B575" s="26"/>
      <c r="C575" s="26"/>
      <c r="D575" s="26"/>
      <c r="E575" s="26"/>
      <c r="F575" s="82"/>
      <c r="G575" s="82"/>
      <c r="H575" s="82"/>
      <c r="I575" s="401"/>
      <c r="W575" s="83"/>
      <c r="X575" s="26"/>
      <c r="Y575" s="26"/>
      <c r="Z575" s="26"/>
      <c r="AA575" s="26"/>
      <c r="AB575" s="26"/>
      <c r="AC575" s="26"/>
      <c r="AD575" s="26"/>
      <c r="AE575" s="26"/>
      <c r="AF575" s="26"/>
      <c r="AG575" s="26"/>
      <c r="AH575" s="26"/>
      <c r="AI575" s="26"/>
      <c r="AJ575" s="26"/>
    </row>
    <row r="576" spans="1:36" x14ac:dyDescent="0.2">
      <c r="A576" s="8"/>
      <c r="B576" s="26"/>
      <c r="C576" s="26"/>
      <c r="D576" s="26"/>
      <c r="E576" s="26"/>
      <c r="F576" s="82"/>
      <c r="G576" s="82"/>
      <c r="H576" s="82"/>
      <c r="I576" s="401"/>
      <c r="W576" s="83"/>
      <c r="X576" s="26"/>
      <c r="Y576" s="26"/>
      <c r="Z576" s="26"/>
      <c r="AA576" s="26"/>
      <c r="AB576" s="26"/>
      <c r="AC576" s="26"/>
      <c r="AD576" s="26"/>
      <c r="AE576" s="26"/>
      <c r="AF576" s="26"/>
      <c r="AG576" s="26"/>
      <c r="AH576" s="26"/>
      <c r="AI576" s="26"/>
      <c r="AJ576" s="26"/>
    </row>
    <row r="577" spans="1:36" x14ac:dyDescent="0.2">
      <c r="A577" s="8"/>
      <c r="B577" s="26"/>
      <c r="C577" s="26"/>
      <c r="D577" s="26"/>
      <c r="E577" s="26"/>
      <c r="F577" s="82"/>
      <c r="G577" s="82"/>
      <c r="H577" s="82"/>
      <c r="I577" s="401"/>
      <c r="W577" s="83"/>
      <c r="X577" s="26"/>
      <c r="Y577" s="26"/>
      <c r="Z577" s="26"/>
      <c r="AA577" s="26"/>
      <c r="AB577" s="26"/>
      <c r="AC577" s="26"/>
      <c r="AD577" s="26"/>
      <c r="AE577" s="26"/>
      <c r="AF577" s="26"/>
      <c r="AG577" s="26"/>
      <c r="AH577" s="26"/>
      <c r="AI577" s="26"/>
      <c r="AJ577" s="26"/>
    </row>
    <row r="578" spans="1:36" x14ac:dyDescent="0.2">
      <c r="A578" s="8"/>
      <c r="B578" s="26"/>
      <c r="C578" s="26"/>
      <c r="D578" s="26"/>
      <c r="E578" s="26"/>
      <c r="F578" s="82"/>
      <c r="G578" s="82"/>
      <c r="H578" s="82"/>
      <c r="I578" s="401"/>
      <c r="W578" s="83"/>
      <c r="X578" s="26"/>
      <c r="Y578" s="26"/>
      <c r="Z578" s="26"/>
      <c r="AA578" s="26"/>
      <c r="AB578" s="26"/>
      <c r="AC578" s="26"/>
      <c r="AD578" s="26"/>
      <c r="AE578" s="26"/>
      <c r="AF578" s="26"/>
      <c r="AG578" s="26"/>
      <c r="AH578" s="26"/>
      <c r="AI578" s="26"/>
      <c r="AJ578" s="26"/>
    </row>
    <row r="579" spans="1:36" x14ac:dyDescent="0.2">
      <c r="A579" s="8"/>
      <c r="B579" s="26"/>
      <c r="C579" s="26"/>
      <c r="D579" s="26"/>
      <c r="E579" s="26"/>
      <c r="F579" s="82"/>
      <c r="G579" s="82"/>
      <c r="H579" s="82"/>
      <c r="I579" s="401"/>
      <c r="W579" s="83"/>
      <c r="X579" s="26"/>
      <c r="Y579" s="26"/>
      <c r="Z579" s="26"/>
      <c r="AA579" s="26"/>
      <c r="AB579" s="26"/>
      <c r="AC579" s="26"/>
      <c r="AD579" s="26"/>
      <c r="AE579" s="26"/>
      <c r="AF579" s="26"/>
      <c r="AG579" s="26"/>
      <c r="AH579" s="26"/>
      <c r="AI579" s="26"/>
      <c r="AJ579" s="26"/>
    </row>
    <row r="580" spans="1:36" x14ac:dyDescent="0.2">
      <c r="A580" s="8"/>
      <c r="B580" s="26"/>
      <c r="C580" s="26"/>
      <c r="D580" s="26"/>
      <c r="E580" s="26"/>
      <c r="F580" s="82"/>
      <c r="G580" s="82"/>
      <c r="H580" s="82"/>
      <c r="I580" s="401"/>
      <c r="W580" s="83"/>
      <c r="X580" s="26"/>
      <c r="Y580" s="26"/>
      <c r="Z580" s="26"/>
      <c r="AA580" s="26"/>
      <c r="AB580" s="26"/>
      <c r="AC580" s="26"/>
      <c r="AD580" s="26"/>
      <c r="AE580" s="26"/>
      <c r="AF580" s="26"/>
      <c r="AG580" s="26"/>
      <c r="AH580" s="26"/>
      <c r="AI580" s="26"/>
      <c r="AJ580" s="26"/>
    </row>
    <row r="581" spans="1:36" x14ac:dyDescent="0.2">
      <c r="A581" s="8"/>
      <c r="B581" s="26"/>
      <c r="C581" s="26"/>
      <c r="D581" s="26"/>
      <c r="E581" s="26"/>
      <c r="F581" s="82"/>
      <c r="G581" s="82"/>
      <c r="H581" s="82"/>
      <c r="I581" s="401"/>
      <c r="W581" s="83"/>
      <c r="X581" s="26"/>
      <c r="Y581" s="26"/>
      <c r="Z581" s="26"/>
      <c r="AA581" s="26"/>
      <c r="AB581" s="26"/>
      <c r="AC581" s="26"/>
      <c r="AD581" s="26"/>
      <c r="AE581" s="26"/>
      <c r="AF581" s="26"/>
      <c r="AG581" s="26"/>
      <c r="AH581" s="26"/>
      <c r="AI581" s="26"/>
      <c r="AJ581" s="26"/>
    </row>
    <row r="582" spans="1:36" x14ac:dyDescent="0.2">
      <c r="A582" s="8"/>
      <c r="B582" s="26"/>
      <c r="C582" s="26"/>
      <c r="D582" s="26"/>
      <c r="E582" s="26"/>
      <c r="F582" s="82"/>
      <c r="G582" s="82"/>
      <c r="H582" s="82"/>
      <c r="I582" s="401"/>
      <c r="W582" s="83"/>
      <c r="X582" s="26"/>
      <c r="Y582" s="26"/>
      <c r="Z582" s="26"/>
      <c r="AA582" s="26"/>
      <c r="AB582" s="26"/>
      <c r="AC582" s="26"/>
      <c r="AD582" s="26"/>
      <c r="AE582" s="26"/>
      <c r="AF582" s="26"/>
      <c r="AG582" s="26"/>
      <c r="AH582" s="26"/>
      <c r="AI582" s="26"/>
      <c r="AJ582" s="26"/>
    </row>
    <row r="583" spans="1:36" x14ac:dyDescent="0.2">
      <c r="A583" s="8"/>
      <c r="B583" s="26"/>
      <c r="C583" s="26"/>
      <c r="D583" s="26"/>
      <c r="E583" s="26"/>
      <c r="F583" s="82"/>
      <c r="G583" s="82"/>
      <c r="H583" s="82"/>
      <c r="I583" s="401"/>
      <c r="W583" s="83"/>
      <c r="X583" s="26"/>
      <c r="Y583" s="26"/>
      <c r="Z583" s="26"/>
      <c r="AA583" s="26"/>
      <c r="AB583" s="26"/>
      <c r="AC583" s="26"/>
      <c r="AD583" s="26"/>
      <c r="AE583" s="26"/>
      <c r="AF583" s="26"/>
      <c r="AG583" s="26"/>
      <c r="AH583" s="26"/>
      <c r="AI583" s="26"/>
      <c r="AJ583" s="26"/>
    </row>
    <row r="584" spans="1:36" x14ac:dyDescent="0.2">
      <c r="A584" s="8"/>
      <c r="B584" s="26"/>
      <c r="C584" s="26"/>
      <c r="D584" s="26"/>
      <c r="E584" s="26"/>
      <c r="F584" s="82"/>
      <c r="G584" s="82"/>
      <c r="H584" s="82"/>
      <c r="I584" s="401"/>
      <c r="W584" s="83"/>
      <c r="X584" s="26"/>
      <c r="Y584" s="26"/>
      <c r="Z584" s="26"/>
      <c r="AA584" s="26"/>
      <c r="AB584" s="26"/>
      <c r="AC584" s="26"/>
      <c r="AD584" s="26"/>
      <c r="AE584" s="26"/>
      <c r="AF584" s="26"/>
      <c r="AG584" s="26"/>
      <c r="AH584" s="26"/>
      <c r="AI584" s="26"/>
      <c r="AJ584" s="26"/>
    </row>
    <row r="585" spans="1:36" x14ac:dyDescent="0.2">
      <c r="A585" s="8"/>
      <c r="B585" s="26"/>
      <c r="C585" s="26"/>
      <c r="D585" s="26"/>
      <c r="E585" s="26"/>
      <c r="F585" s="82"/>
      <c r="G585" s="82"/>
      <c r="H585" s="82"/>
      <c r="I585" s="401"/>
      <c r="W585" s="83"/>
      <c r="X585" s="26"/>
      <c r="Y585" s="26"/>
      <c r="Z585" s="26"/>
      <c r="AA585" s="26"/>
      <c r="AB585" s="26"/>
      <c r="AC585" s="26"/>
      <c r="AD585" s="26"/>
      <c r="AE585" s="26"/>
      <c r="AF585" s="26"/>
      <c r="AG585" s="26"/>
      <c r="AH585" s="26"/>
      <c r="AI585" s="26"/>
      <c r="AJ585" s="26"/>
    </row>
    <row r="586" spans="1:36" x14ac:dyDescent="0.2">
      <c r="A586" s="8"/>
      <c r="B586" s="26"/>
      <c r="C586" s="26"/>
      <c r="D586" s="26"/>
      <c r="E586" s="26"/>
      <c r="F586" s="82"/>
      <c r="G586" s="82"/>
      <c r="H586" s="82"/>
      <c r="I586" s="401"/>
      <c r="W586" s="83"/>
      <c r="X586" s="26"/>
      <c r="Y586" s="26"/>
      <c r="Z586" s="26"/>
      <c r="AA586" s="26"/>
      <c r="AB586" s="26"/>
      <c r="AC586" s="26"/>
      <c r="AD586" s="26"/>
      <c r="AE586" s="26"/>
      <c r="AF586" s="26"/>
      <c r="AG586" s="26"/>
      <c r="AH586" s="26"/>
      <c r="AI586" s="26"/>
      <c r="AJ586" s="26"/>
    </row>
    <row r="587" spans="1:36" x14ac:dyDescent="0.2">
      <c r="A587" s="8"/>
      <c r="B587" s="26"/>
      <c r="C587" s="26"/>
      <c r="D587" s="26"/>
      <c r="E587" s="26"/>
      <c r="F587" s="82"/>
      <c r="G587" s="82"/>
      <c r="H587" s="82"/>
      <c r="I587" s="401"/>
      <c r="W587" s="83"/>
      <c r="X587" s="26"/>
      <c r="Y587" s="26"/>
      <c r="Z587" s="26"/>
      <c r="AA587" s="26"/>
      <c r="AB587" s="26"/>
      <c r="AC587" s="26"/>
      <c r="AD587" s="26"/>
      <c r="AE587" s="26"/>
      <c r="AF587" s="26"/>
      <c r="AG587" s="26"/>
      <c r="AH587" s="26"/>
      <c r="AI587" s="26"/>
      <c r="AJ587" s="26"/>
    </row>
    <row r="588" spans="1:36" x14ac:dyDescent="0.2">
      <c r="A588" s="8"/>
      <c r="B588" s="26"/>
      <c r="C588" s="26"/>
      <c r="D588" s="26"/>
      <c r="E588" s="26"/>
      <c r="F588" s="82"/>
      <c r="G588" s="82"/>
      <c r="H588" s="82"/>
      <c r="I588" s="401"/>
      <c r="W588" s="83"/>
      <c r="X588" s="26"/>
      <c r="Y588" s="26"/>
      <c r="Z588" s="26"/>
      <c r="AA588" s="26"/>
      <c r="AB588" s="26"/>
      <c r="AC588" s="26"/>
      <c r="AD588" s="26"/>
      <c r="AE588" s="26"/>
      <c r="AF588" s="26"/>
      <c r="AG588" s="26"/>
      <c r="AH588" s="26"/>
      <c r="AI588" s="26"/>
      <c r="AJ588" s="26"/>
    </row>
    <row r="589" spans="1:36" x14ac:dyDescent="0.2">
      <c r="A589" s="8"/>
      <c r="B589" s="26"/>
      <c r="C589" s="26"/>
      <c r="D589" s="26"/>
      <c r="E589" s="26"/>
      <c r="F589" s="82"/>
      <c r="G589" s="82"/>
      <c r="H589" s="82"/>
      <c r="I589" s="401"/>
      <c r="W589" s="83"/>
      <c r="X589" s="26"/>
      <c r="Y589" s="26"/>
      <c r="Z589" s="26"/>
      <c r="AA589" s="26"/>
      <c r="AB589" s="26"/>
      <c r="AC589" s="26"/>
      <c r="AD589" s="26"/>
      <c r="AE589" s="26"/>
      <c r="AF589" s="26"/>
      <c r="AG589" s="26"/>
      <c r="AH589" s="26"/>
      <c r="AI589" s="26"/>
      <c r="AJ589" s="26"/>
    </row>
    <row r="590" spans="1:36" x14ac:dyDescent="0.2">
      <c r="A590" s="8"/>
      <c r="B590" s="26"/>
      <c r="C590" s="26"/>
      <c r="D590" s="26"/>
      <c r="E590" s="26"/>
      <c r="F590" s="82"/>
      <c r="G590" s="82"/>
      <c r="H590" s="82"/>
      <c r="I590" s="401"/>
      <c r="W590" s="83"/>
      <c r="X590" s="26"/>
      <c r="Y590" s="26"/>
      <c r="Z590" s="26"/>
      <c r="AA590" s="26"/>
      <c r="AB590" s="26"/>
      <c r="AC590" s="26"/>
      <c r="AD590" s="26"/>
      <c r="AE590" s="26"/>
      <c r="AF590" s="26"/>
      <c r="AG590" s="26"/>
      <c r="AH590" s="26"/>
      <c r="AI590" s="26"/>
      <c r="AJ590" s="26"/>
    </row>
    <row r="591" spans="1:36" x14ac:dyDescent="0.2">
      <c r="A591" s="8"/>
      <c r="B591" s="26"/>
      <c r="C591" s="26"/>
      <c r="D591" s="26"/>
      <c r="E591" s="26"/>
      <c r="F591" s="82"/>
      <c r="G591" s="82"/>
      <c r="H591" s="82"/>
      <c r="I591" s="401"/>
      <c r="W591" s="83"/>
      <c r="X591" s="26"/>
      <c r="Y591" s="26"/>
      <c r="Z591" s="26"/>
      <c r="AA591" s="26"/>
      <c r="AB591" s="26"/>
      <c r="AC591" s="26"/>
      <c r="AD591" s="26"/>
      <c r="AE591" s="26"/>
      <c r="AF591" s="26"/>
      <c r="AG591" s="26"/>
      <c r="AH591" s="26"/>
      <c r="AI591" s="26"/>
      <c r="AJ591" s="26"/>
    </row>
    <row r="592" spans="1:36" x14ac:dyDescent="0.2">
      <c r="A592" s="8"/>
      <c r="B592" s="26"/>
      <c r="C592" s="26"/>
      <c r="D592" s="26"/>
      <c r="E592" s="26"/>
      <c r="F592" s="82"/>
      <c r="G592" s="82"/>
      <c r="H592" s="82"/>
      <c r="I592" s="401"/>
      <c r="W592" s="83"/>
      <c r="X592" s="26"/>
      <c r="Y592" s="26"/>
      <c r="Z592" s="26"/>
      <c r="AA592" s="26"/>
      <c r="AB592" s="26"/>
      <c r="AC592" s="26"/>
      <c r="AD592" s="26"/>
      <c r="AE592" s="26"/>
      <c r="AF592" s="26"/>
      <c r="AG592" s="26"/>
      <c r="AH592" s="26"/>
      <c r="AI592" s="26"/>
      <c r="AJ592" s="26"/>
    </row>
    <row r="593" spans="1:36" x14ac:dyDescent="0.2">
      <c r="A593" s="8"/>
      <c r="B593" s="26"/>
      <c r="C593" s="26"/>
      <c r="D593" s="26"/>
      <c r="E593" s="26"/>
      <c r="F593" s="82"/>
      <c r="G593" s="82"/>
      <c r="H593" s="82"/>
      <c r="I593" s="401"/>
      <c r="W593" s="83"/>
      <c r="X593" s="26"/>
      <c r="Y593" s="26"/>
      <c r="Z593" s="26"/>
      <c r="AA593" s="26"/>
      <c r="AB593" s="26"/>
      <c r="AC593" s="26"/>
      <c r="AD593" s="26"/>
      <c r="AE593" s="26"/>
      <c r="AF593" s="26"/>
      <c r="AG593" s="26"/>
      <c r="AH593" s="26"/>
      <c r="AI593" s="26"/>
      <c r="AJ593" s="26"/>
    </row>
    <row r="594" spans="1:36" x14ac:dyDescent="0.2">
      <c r="A594" s="8"/>
      <c r="B594" s="26"/>
      <c r="C594" s="26"/>
      <c r="D594" s="26"/>
      <c r="E594" s="26"/>
      <c r="F594" s="82"/>
      <c r="G594" s="82"/>
      <c r="H594" s="82"/>
      <c r="I594" s="401"/>
      <c r="W594" s="83"/>
      <c r="X594" s="26"/>
      <c r="Y594" s="26"/>
      <c r="Z594" s="26"/>
      <c r="AA594" s="26"/>
      <c r="AB594" s="26"/>
      <c r="AC594" s="26"/>
      <c r="AD594" s="26"/>
      <c r="AE594" s="26"/>
      <c r="AF594" s="26"/>
      <c r="AG594" s="26"/>
      <c r="AH594" s="26"/>
      <c r="AI594" s="26"/>
      <c r="AJ594" s="26"/>
    </row>
    <row r="595" spans="1:36" x14ac:dyDescent="0.2">
      <c r="A595" s="8"/>
      <c r="B595" s="26"/>
      <c r="C595" s="26"/>
      <c r="D595" s="26"/>
      <c r="E595" s="26"/>
      <c r="F595" s="82"/>
      <c r="G595" s="82"/>
      <c r="H595" s="82"/>
      <c r="I595" s="401"/>
      <c r="W595" s="83"/>
      <c r="X595" s="26"/>
      <c r="Y595" s="26"/>
      <c r="Z595" s="26"/>
      <c r="AA595" s="26"/>
      <c r="AB595" s="26"/>
      <c r="AC595" s="26"/>
      <c r="AD595" s="26"/>
      <c r="AE595" s="26"/>
      <c r="AF595" s="26"/>
      <c r="AG595" s="26"/>
      <c r="AH595" s="26"/>
      <c r="AI595" s="26"/>
      <c r="AJ595" s="26"/>
    </row>
    <row r="596" spans="1:36" x14ac:dyDescent="0.2">
      <c r="A596" s="8"/>
      <c r="B596" s="26"/>
      <c r="C596" s="26"/>
      <c r="D596" s="26"/>
      <c r="E596" s="26"/>
      <c r="F596" s="82"/>
      <c r="G596" s="82"/>
      <c r="H596" s="82"/>
      <c r="I596" s="401"/>
      <c r="W596" s="83"/>
      <c r="X596" s="26"/>
      <c r="Y596" s="26"/>
      <c r="Z596" s="26"/>
      <c r="AA596" s="26"/>
      <c r="AB596" s="26"/>
      <c r="AC596" s="26"/>
      <c r="AD596" s="26"/>
      <c r="AE596" s="26"/>
      <c r="AF596" s="26"/>
      <c r="AG596" s="26"/>
      <c r="AH596" s="26"/>
      <c r="AI596" s="26"/>
      <c r="AJ596" s="26"/>
    </row>
    <row r="597" spans="1:36" x14ac:dyDescent="0.2">
      <c r="A597" s="8"/>
      <c r="B597" s="26"/>
      <c r="C597" s="26"/>
      <c r="D597" s="26"/>
      <c r="E597" s="26"/>
      <c r="F597" s="82"/>
      <c r="G597" s="82"/>
      <c r="H597" s="82"/>
      <c r="I597" s="401"/>
      <c r="W597" s="83"/>
      <c r="X597" s="26"/>
      <c r="Y597" s="26"/>
      <c r="Z597" s="26"/>
      <c r="AA597" s="26"/>
      <c r="AB597" s="26"/>
      <c r="AC597" s="26"/>
      <c r="AD597" s="26"/>
      <c r="AE597" s="26"/>
      <c r="AF597" s="26"/>
      <c r="AG597" s="26"/>
      <c r="AH597" s="26"/>
      <c r="AI597" s="26"/>
      <c r="AJ597" s="26"/>
    </row>
    <row r="598" spans="1:36" x14ac:dyDescent="0.2">
      <c r="A598" s="8"/>
      <c r="B598" s="26"/>
      <c r="C598" s="26"/>
      <c r="D598" s="26"/>
      <c r="E598" s="26"/>
      <c r="F598" s="82"/>
      <c r="G598" s="82"/>
      <c r="H598" s="82"/>
      <c r="I598" s="401"/>
      <c r="W598" s="83"/>
      <c r="X598" s="26"/>
      <c r="Y598" s="26"/>
      <c r="Z598" s="26"/>
      <c r="AA598" s="26"/>
      <c r="AB598" s="26"/>
      <c r="AC598" s="26"/>
      <c r="AD598" s="26"/>
      <c r="AE598" s="26"/>
      <c r="AF598" s="26"/>
      <c r="AG598" s="26"/>
      <c r="AH598" s="26"/>
      <c r="AI598" s="26"/>
      <c r="AJ598" s="26"/>
    </row>
    <row r="599" spans="1:36" x14ac:dyDescent="0.2">
      <c r="A599" s="8"/>
      <c r="B599" s="26"/>
      <c r="C599" s="26"/>
      <c r="D599" s="26"/>
      <c r="E599" s="26"/>
      <c r="F599" s="82"/>
      <c r="G599" s="82"/>
      <c r="H599" s="82"/>
      <c r="I599" s="401"/>
      <c r="W599" s="83"/>
      <c r="X599" s="26"/>
      <c r="Y599" s="26"/>
      <c r="Z599" s="26"/>
      <c r="AA599" s="26"/>
      <c r="AB599" s="26"/>
      <c r="AC599" s="26"/>
      <c r="AD599" s="26"/>
      <c r="AE599" s="26"/>
      <c r="AF599" s="26"/>
      <c r="AG599" s="26"/>
      <c r="AH599" s="26"/>
      <c r="AI599" s="26"/>
      <c r="AJ599" s="26"/>
    </row>
    <row r="600" spans="1:36" x14ac:dyDescent="0.2">
      <c r="A600" s="8"/>
      <c r="B600" s="26"/>
      <c r="C600" s="26"/>
      <c r="D600" s="26"/>
      <c r="E600" s="26"/>
      <c r="F600" s="82"/>
      <c r="G600" s="82"/>
      <c r="H600" s="82"/>
      <c r="I600" s="401"/>
      <c r="W600" s="83"/>
      <c r="X600" s="26"/>
      <c r="Y600" s="26"/>
      <c r="Z600" s="26"/>
      <c r="AA600" s="26"/>
      <c r="AB600" s="26"/>
      <c r="AC600" s="26"/>
      <c r="AD600" s="26"/>
      <c r="AE600" s="26"/>
      <c r="AF600" s="26"/>
      <c r="AG600" s="26"/>
      <c r="AH600" s="26"/>
      <c r="AI600" s="26"/>
      <c r="AJ600" s="26"/>
    </row>
    <row r="601" spans="1:36" x14ac:dyDescent="0.2">
      <c r="A601" s="8"/>
      <c r="B601" s="26"/>
      <c r="C601" s="26"/>
      <c r="D601" s="26"/>
      <c r="E601" s="26"/>
      <c r="F601" s="82"/>
      <c r="G601" s="82"/>
      <c r="H601" s="82"/>
      <c r="I601" s="401"/>
      <c r="W601" s="83"/>
      <c r="X601" s="26"/>
      <c r="Y601" s="26"/>
      <c r="Z601" s="26"/>
      <c r="AA601" s="26"/>
      <c r="AB601" s="26"/>
      <c r="AC601" s="26"/>
      <c r="AD601" s="26"/>
      <c r="AE601" s="26"/>
      <c r="AF601" s="26"/>
      <c r="AG601" s="26"/>
      <c r="AH601" s="26"/>
      <c r="AI601" s="26"/>
      <c r="AJ601" s="26"/>
    </row>
    <row r="602" spans="1:36" x14ac:dyDescent="0.2">
      <c r="A602" s="8"/>
      <c r="B602" s="26"/>
      <c r="C602" s="26"/>
      <c r="D602" s="26"/>
      <c r="E602" s="26"/>
      <c r="F602" s="82"/>
      <c r="G602" s="82"/>
      <c r="H602" s="82"/>
      <c r="I602" s="401"/>
      <c r="W602" s="83"/>
      <c r="X602" s="26"/>
      <c r="Y602" s="26"/>
      <c r="Z602" s="26"/>
      <c r="AA602" s="26"/>
      <c r="AB602" s="26"/>
      <c r="AC602" s="26"/>
      <c r="AD602" s="26"/>
      <c r="AE602" s="26"/>
      <c r="AF602" s="26"/>
      <c r="AG602" s="26"/>
      <c r="AH602" s="26"/>
      <c r="AI602" s="26"/>
      <c r="AJ602" s="26"/>
    </row>
    <row r="603" spans="1:36" x14ac:dyDescent="0.2">
      <c r="A603" s="8"/>
      <c r="B603" s="26"/>
      <c r="C603" s="26"/>
      <c r="D603" s="26"/>
      <c r="E603" s="26"/>
      <c r="F603" s="82"/>
      <c r="G603" s="82"/>
      <c r="H603" s="82"/>
      <c r="I603" s="401"/>
      <c r="W603" s="83"/>
      <c r="X603" s="26"/>
      <c r="Y603" s="26"/>
      <c r="Z603" s="26"/>
      <c r="AA603" s="26"/>
      <c r="AB603" s="26"/>
      <c r="AC603" s="26"/>
      <c r="AD603" s="26"/>
      <c r="AE603" s="26"/>
      <c r="AF603" s="26"/>
      <c r="AG603" s="26"/>
      <c r="AH603" s="26"/>
      <c r="AI603" s="26"/>
      <c r="AJ603" s="26"/>
    </row>
    <row r="604" spans="1:36" x14ac:dyDescent="0.2">
      <c r="A604" s="8"/>
      <c r="B604" s="26"/>
      <c r="C604" s="26"/>
      <c r="D604" s="26"/>
      <c r="E604" s="26"/>
      <c r="F604" s="82"/>
      <c r="G604" s="82"/>
      <c r="H604" s="82"/>
      <c r="I604" s="401"/>
      <c r="W604" s="83"/>
      <c r="X604" s="26"/>
      <c r="Y604" s="26"/>
      <c r="Z604" s="26"/>
      <c r="AA604" s="26"/>
      <c r="AB604" s="26"/>
      <c r="AC604" s="26"/>
      <c r="AD604" s="26"/>
      <c r="AE604" s="26"/>
      <c r="AF604" s="26"/>
      <c r="AG604" s="26"/>
      <c r="AH604" s="26"/>
      <c r="AI604" s="26"/>
      <c r="AJ604" s="26"/>
    </row>
    <row r="605" spans="1:36" x14ac:dyDescent="0.2">
      <c r="A605" s="8"/>
      <c r="B605" s="26"/>
      <c r="C605" s="26"/>
      <c r="D605" s="26"/>
      <c r="E605" s="26"/>
      <c r="F605" s="82"/>
      <c r="G605" s="82"/>
      <c r="H605" s="82"/>
      <c r="I605" s="401"/>
      <c r="W605" s="83"/>
      <c r="X605" s="26"/>
      <c r="Y605" s="26"/>
      <c r="Z605" s="26"/>
      <c r="AA605" s="26"/>
      <c r="AB605" s="26"/>
      <c r="AC605" s="26"/>
      <c r="AD605" s="26"/>
      <c r="AE605" s="26"/>
      <c r="AF605" s="26"/>
      <c r="AG605" s="26"/>
      <c r="AH605" s="26"/>
      <c r="AI605" s="26"/>
      <c r="AJ605" s="26"/>
    </row>
    <row r="606" spans="1:36" x14ac:dyDescent="0.2">
      <c r="A606" s="8"/>
      <c r="B606" s="26"/>
      <c r="C606" s="26"/>
      <c r="D606" s="26"/>
      <c r="E606" s="26"/>
      <c r="F606" s="82"/>
      <c r="G606" s="82"/>
      <c r="H606" s="82"/>
      <c r="I606" s="401"/>
      <c r="W606" s="83"/>
      <c r="X606" s="26"/>
      <c r="Y606" s="26"/>
      <c r="Z606" s="26"/>
      <c r="AA606" s="26"/>
      <c r="AB606" s="26"/>
      <c r="AC606" s="26"/>
      <c r="AD606" s="26"/>
      <c r="AE606" s="26"/>
      <c r="AF606" s="26"/>
      <c r="AG606" s="26"/>
      <c r="AH606" s="26"/>
      <c r="AI606" s="26"/>
      <c r="AJ606" s="26"/>
    </row>
    <row r="607" spans="1:36" x14ac:dyDescent="0.2">
      <c r="A607" s="8"/>
      <c r="B607" s="26"/>
      <c r="C607" s="26"/>
      <c r="D607" s="26"/>
      <c r="E607" s="26"/>
      <c r="F607" s="82"/>
      <c r="G607" s="82"/>
      <c r="H607" s="82"/>
      <c r="I607" s="401"/>
      <c r="W607" s="83"/>
      <c r="X607" s="26"/>
      <c r="Y607" s="26"/>
      <c r="Z607" s="26"/>
      <c r="AA607" s="26"/>
      <c r="AB607" s="26"/>
      <c r="AC607" s="26"/>
      <c r="AD607" s="26"/>
      <c r="AE607" s="26"/>
      <c r="AF607" s="26"/>
      <c r="AG607" s="26"/>
      <c r="AH607" s="26"/>
      <c r="AI607" s="26"/>
      <c r="AJ607" s="26"/>
    </row>
    <row r="608" spans="1:36" x14ac:dyDescent="0.2">
      <c r="A608" s="8"/>
      <c r="B608" s="26"/>
      <c r="C608" s="26"/>
      <c r="D608" s="26"/>
      <c r="E608" s="26"/>
      <c r="F608" s="82"/>
      <c r="G608" s="82"/>
      <c r="H608" s="82"/>
      <c r="I608" s="401"/>
      <c r="W608" s="83"/>
      <c r="X608" s="26"/>
      <c r="Y608" s="26"/>
      <c r="Z608" s="26"/>
      <c r="AA608" s="26"/>
      <c r="AB608" s="26"/>
      <c r="AC608" s="26"/>
      <c r="AD608" s="26"/>
      <c r="AE608" s="26"/>
      <c r="AF608" s="26"/>
      <c r="AG608" s="26"/>
      <c r="AH608" s="26"/>
      <c r="AI608" s="26"/>
      <c r="AJ608" s="26"/>
    </row>
    <row r="609" spans="1:36" x14ac:dyDescent="0.2">
      <c r="A609" s="8"/>
      <c r="B609" s="26"/>
      <c r="C609" s="26"/>
      <c r="D609" s="26"/>
      <c r="E609" s="26"/>
      <c r="F609" s="82"/>
      <c r="G609" s="82"/>
      <c r="H609" s="82"/>
      <c r="I609" s="401"/>
      <c r="W609" s="83"/>
      <c r="X609" s="26"/>
      <c r="Y609" s="26"/>
      <c r="Z609" s="26"/>
      <c r="AA609" s="26"/>
      <c r="AB609" s="26"/>
      <c r="AC609" s="26"/>
      <c r="AD609" s="26"/>
      <c r="AE609" s="26"/>
      <c r="AF609" s="26"/>
      <c r="AG609" s="26"/>
      <c r="AH609" s="26"/>
      <c r="AI609" s="26"/>
      <c r="AJ609" s="26"/>
    </row>
    <row r="610" spans="1:36" x14ac:dyDescent="0.2">
      <c r="A610" s="8"/>
      <c r="B610" s="26"/>
      <c r="C610" s="26"/>
      <c r="D610" s="26"/>
      <c r="E610" s="26"/>
      <c r="F610" s="82"/>
      <c r="G610" s="82"/>
      <c r="H610" s="82"/>
      <c r="I610" s="401"/>
      <c r="W610" s="83"/>
      <c r="X610" s="26"/>
      <c r="Y610" s="26"/>
      <c r="Z610" s="26"/>
      <c r="AA610" s="26"/>
      <c r="AB610" s="26"/>
      <c r="AC610" s="26"/>
      <c r="AD610" s="26"/>
      <c r="AE610" s="26"/>
      <c r="AF610" s="26"/>
      <c r="AG610" s="26"/>
      <c r="AH610" s="26"/>
      <c r="AI610" s="26"/>
      <c r="AJ610" s="26"/>
    </row>
    <row r="611" spans="1:36" x14ac:dyDescent="0.2">
      <c r="A611" s="8"/>
      <c r="B611" s="26"/>
      <c r="C611" s="26"/>
      <c r="D611" s="26"/>
      <c r="E611" s="26"/>
      <c r="F611" s="82"/>
      <c r="G611" s="82"/>
      <c r="H611" s="82"/>
      <c r="I611" s="401"/>
      <c r="W611" s="83"/>
      <c r="X611" s="26"/>
      <c r="Y611" s="26"/>
      <c r="Z611" s="26"/>
      <c r="AA611" s="26"/>
      <c r="AB611" s="26"/>
      <c r="AC611" s="26"/>
      <c r="AD611" s="26"/>
      <c r="AE611" s="26"/>
      <c r="AF611" s="26"/>
      <c r="AG611" s="26"/>
      <c r="AH611" s="26"/>
      <c r="AI611" s="26"/>
      <c r="AJ611" s="26"/>
    </row>
    <row r="612" spans="1:36" x14ac:dyDescent="0.2">
      <c r="A612" s="8"/>
      <c r="B612" s="26"/>
      <c r="C612" s="26"/>
      <c r="D612" s="26"/>
      <c r="E612" s="26"/>
      <c r="F612" s="82"/>
      <c r="G612" s="82"/>
      <c r="H612" s="82"/>
      <c r="I612" s="401"/>
      <c r="W612" s="83"/>
      <c r="X612" s="26"/>
      <c r="Y612" s="26"/>
      <c r="Z612" s="26"/>
      <c r="AA612" s="26"/>
      <c r="AB612" s="26"/>
      <c r="AC612" s="26"/>
      <c r="AD612" s="26"/>
      <c r="AE612" s="26"/>
      <c r="AF612" s="26"/>
      <c r="AG612" s="26"/>
      <c r="AH612" s="26"/>
      <c r="AI612" s="26"/>
      <c r="AJ612" s="26"/>
    </row>
    <row r="613" spans="1:36" x14ac:dyDescent="0.2">
      <c r="A613" s="8"/>
      <c r="B613" s="26"/>
      <c r="C613" s="26"/>
      <c r="D613" s="26"/>
      <c r="E613" s="26"/>
      <c r="F613" s="82"/>
      <c r="G613" s="82"/>
      <c r="H613" s="82"/>
      <c r="I613" s="401"/>
      <c r="W613" s="83"/>
      <c r="X613" s="26"/>
      <c r="Y613" s="26"/>
      <c r="Z613" s="26"/>
      <c r="AA613" s="26"/>
      <c r="AB613" s="26"/>
      <c r="AC613" s="26"/>
      <c r="AD613" s="26"/>
      <c r="AE613" s="26"/>
      <c r="AF613" s="26"/>
      <c r="AG613" s="26"/>
      <c r="AH613" s="26"/>
      <c r="AI613" s="26"/>
      <c r="AJ613" s="26"/>
    </row>
    <row r="614" spans="1:36" x14ac:dyDescent="0.2">
      <c r="A614" s="8"/>
      <c r="B614" s="26"/>
      <c r="C614" s="26"/>
      <c r="D614" s="26"/>
      <c r="E614" s="26"/>
      <c r="F614" s="82"/>
      <c r="G614" s="82"/>
      <c r="H614" s="82"/>
      <c r="I614" s="401"/>
      <c r="W614" s="83"/>
      <c r="X614" s="26"/>
      <c r="Y614" s="26"/>
      <c r="Z614" s="26"/>
      <c r="AA614" s="26"/>
      <c r="AB614" s="26"/>
      <c r="AC614" s="26"/>
      <c r="AD614" s="26"/>
      <c r="AE614" s="26"/>
      <c r="AF614" s="26"/>
      <c r="AG614" s="26"/>
      <c r="AH614" s="26"/>
      <c r="AI614" s="26"/>
      <c r="AJ614" s="26"/>
    </row>
    <row r="615" spans="1:36" x14ac:dyDescent="0.2">
      <c r="A615" s="8"/>
      <c r="B615" s="26"/>
      <c r="C615" s="26"/>
      <c r="D615" s="26"/>
      <c r="E615" s="26"/>
      <c r="F615" s="82"/>
      <c r="G615" s="82"/>
      <c r="H615" s="82"/>
      <c r="I615" s="401"/>
      <c r="W615" s="83"/>
      <c r="X615" s="26"/>
      <c r="Y615" s="26"/>
      <c r="Z615" s="26"/>
      <c r="AA615" s="26"/>
      <c r="AB615" s="26"/>
      <c r="AC615" s="26"/>
      <c r="AD615" s="26"/>
      <c r="AE615" s="26"/>
      <c r="AF615" s="26"/>
      <c r="AG615" s="26"/>
      <c r="AH615" s="26"/>
      <c r="AI615" s="26"/>
      <c r="AJ615" s="26"/>
    </row>
    <row r="616" spans="1:36" x14ac:dyDescent="0.2">
      <c r="A616" s="8"/>
      <c r="B616" s="26"/>
      <c r="C616" s="26"/>
      <c r="D616" s="26"/>
      <c r="E616" s="26"/>
      <c r="F616" s="82"/>
      <c r="G616" s="82"/>
      <c r="H616" s="82"/>
      <c r="I616" s="401"/>
      <c r="W616" s="83"/>
      <c r="X616" s="26"/>
      <c r="Y616" s="26"/>
      <c r="Z616" s="26"/>
      <c r="AA616" s="26"/>
      <c r="AB616" s="26"/>
      <c r="AC616" s="26"/>
      <c r="AD616" s="26"/>
      <c r="AE616" s="26"/>
      <c r="AF616" s="26"/>
      <c r="AG616" s="26"/>
      <c r="AH616" s="26"/>
      <c r="AI616" s="26"/>
      <c r="AJ616" s="26"/>
    </row>
    <row r="617" spans="1:36" x14ac:dyDescent="0.2">
      <c r="A617" s="8"/>
      <c r="B617" s="26"/>
      <c r="C617" s="26"/>
      <c r="D617" s="26"/>
      <c r="E617" s="26"/>
      <c r="F617" s="82"/>
      <c r="G617" s="82"/>
      <c r="H617" s="82"/>
      <c r="I617" s="401"/>
      <c r="W617" s="83"/>
      <c r="X617" s="26"/>
      <c r="Y617" s="26"/>
      <c r="Z617" s="26"/>
      <c r="AA617" s="26"/>
      <c r="AB617" s="26"/>
      <c r="AC617" s="26"/>
      <c r="AD617" s="26"/>
      <c r="AE617" s="26"/>
      <c r="AF617" s="26"/>
      <c r="AG617" s="26"/>
      <c r="AH617" s="26"/>
      <c r="AI617" s="26"/>
      <c r="AJ617" s="26"/>
    </row>
    <row r="618" spans="1:36" x14ac:dyDescent="0.2">
      <c r="A618" s="8"/>
      <c r="B618" s="26"/>
      <c r="C618" s="26"/>
      <c r="D618" s="26"/>
      <c r="E618" s="26"/>
      <c r="F618" s="82"/>
      <c r="G618" s="82"/>
      <c r="H618" s="82"/>
      <c r="I618" s="401"/>
      <c r="W618" s="83"/>
      <c r="X618" s="26"/>
      <c r="Y618" s="26"/>
      <c r="Z618" s="26"/>
      <c r="AA618" s="26"/>
      <c r="AB618" s="26"/>
      <c r="AC618" s="26"/>
      <c r="AD618" s="26"/>
      <c r="AE618" s="26"/>
      <c r="AF618" s="26"/>
      <c r="AG618" s="26"/>
      <c r="AH618" s="26"/>
      <c r="AI618" s="26"/>
      <c r="AJ618" s="26"/>
    </row>
    <row r="619" spans="1:36" x14ac:dyDescent="0.2">
      <c r="A619" s="8"/>
      <c r="B619" s="26"/>
      <c r="C619" s="26"/>
      <c r="D619" s="26"/>
      <c r="E619" s="26"/>
      <c r="F619" s="82"/>
      <c r="G619" s="82"/>
      <c r="H619" s="82"/>
      <c r="I619" s="401"/>
      <c r="W619" s="83"/>
      <c r="X619" s="26"/>
      <c r="Y619" s="26"/>
      <c r="Z619" s="26"/>
      <c r="AA619" s="26"/>
      <c r="AB619" s="26"/>
      <c r="AC619" s="26"/>
      <c r="AD619" s="26"/>
      <c r="AE619" s="26"/>
      <c r="AF619" s="26"/>
      <c r="AG619" s="26"/>
      <c r="AH619" s="26"/>
      <c r="AI619" s="26"/>
      <c r="AJ619" s="26"/>
    </row>
    <row r="620" spans="1:36" x14ac:dyDescent="0.2">
      <c r="A620" s="8"/>
      <c r="B620" s="26"/>
      <c r="C620" s="26"/>
      <c r="D620" s="26"/>
      <c r="E620" s="26"/>
      <c r="F620" s="82"/>
      <c r="G620" s="82"/>
      <c r="H620" s="82"/>
      <c r="I620" s="401"/>
      <c r="W620" s="83"/>
      <c r="X620" s="26"/>
      <c r="Y620" s="26"/>
      <c r="Z620" s="26"/>
      <c r="AA620" s="26"/>
      <c r="AB620" s="26"/>
      <c r="AC620" s="26"/>
      <c r="AD620" s="26"/>
      <c r="AE620" s="26"/>
      <c r="AF620" s="26"/>
      <c r="AG620" s="26"/>
      <c r="AH620" s="26"/>
      <c r="AI620" s="26"/>
      <c r="AJ620" s="26"/>
    </row>
    <row r="621" spans="1:36" x14ac:dyDescent="0.2">
      <c r="A621" s="8"/>
      <c r="B621" s="26"/>
      <c r="C621" s="26"/>
      <c r="D621" s="26"/>
      <c r="E621" s="26"/>
      <c r="F621" s="82"/>
      <c r="G621" s="82"/>
      <c r="H621" s="82"/>
      <c r="I621" s="401"/>
      <c r="W621" s="83"/>
      <c r="X621" s="26"/>
      <c r="Y621" s="26"/>
      <c r="Z621" s="26"/>
      <c r="AA621" s="26"/>
      <c r="AB621" s="26"/>
      <c r="AC621" s="26"/>
      <c r="AD621" s="26"/>
      <c r="AE621" s="26"/>
      <c r="AF621" s="26"/>
      <c r="AG621" s="26"/>
      <c r="AH621" s="26"/>
      <c r="AI621" s="26"/>
      <c r="AJ621" s="26"/>
    </row>
    <row r="622" spans="1:36" x14ac:dyDescent="0.2">
      <c r="A622" s="8"/>
      <c r="B622" s="26"/>
      <c r="C622" s="26"/>
      <c r="D622" s="26"/>
      <c r="E622" s="26"/>
      <c r="F622" s="82"/>
      <c r="G622" s="82"/>
      <c r="H622" s="82"/>
      <c r="I622" s="401"/>
      <c r="W622" s="83"/>
      <c r="X622" s="26"/>
      <c r="Y622" s="26"/>
      <c r="Z622" s="26"/>
      <c r="AA622" s="26"/>
      <c r="AB622" s="26"/>
      <c r="AC622" s="26"/>
      <c r="AD622" s="26"/>
      <c r="AE622" s="26"/>
      <c r="AF622" s="26"/>
      <c r="AG622" s="26"/>
      <c r="AH622" s="26"/>
      <c r="AI622" s="26"/>
      <c r="AJ622" s="26"/>
    </row>
    <row r="623" spans="1:36" x14ac:dyDescent="0.2">
      <c r="A623" s="8"/>
      <c r="B623" s="26"/>
      <c r="C623" s="26"/>
      <c r="D623" s="26"/>
      <c r="E623" s="26"/>
      <c r="F623" s="82"/>
      <c r="G623" s="82"/>
      <c r="H623" s="82"/>
      <c r="I623" s="401"/>
      <c r="W623" s="83"/>
      <c r="X623" s="26"/>
      <c r="Y623" s="26"/>
      <c r="Z623" s="26"/>
      <c r="AA623" s="26"/>
      <c r="AB623" s="26"/>
      <c r="AC623" s="26"/>
      <c r="AD623" s="26"/>
      <c r="AE623" s="26"/>
      <c r="AF623" s="26"/>
      <c r="AG623" s="26"/>
      <c r="AH623" s="26"/>
      <c r="AI623" s="26"/>
      <c r="AJ623" s="26"/>
    </row>
    <row r="624" spans="1:36" x14ac:dyDescent="0.2">
      <c r="A624" s="8"/>
      <c r="B624" s="26"/>
      <c r="C624" s="26"/>
      <c r="D624" s="26"/>
      <c r="E624" s="26"/>
      <c r="F624" s="82"/>
      <c r="G624" s="82"/>
      <c r="H624" s="82"/>
      <c r="I624" s="401"/>
      <c r="W624" s="83"/>
      <c r="X624" s="26"/>
      <c r="Y624" s="26"/>
      <c r="Z624" s="26"/>
      <c r="AA624" s="26"/>
      <c r="AB624" s="26"/>
      <c r="AC624" s="26"/>
      <c r="AD624" s="26"/>
      <c r="AE624" s="26"/>
      <c r="AF624" s="26"/>
      <c r="AG624" s="26"/>
      <c r="AH624" s="26"/>
      <c r="AI624" s="26"/>
      <c r="AJ624" s="26"/>
    </row>
    <row r="625" spans="1:36" x14ac:dyDescent="0.2">
      <c r="A625" s="8"/>
      <c r="B625" s="26"/>
      <c r="C625" s="26"/>
      <c r="D625" s="26"/>
      <c r="E625" s="26"/>
      <c r="F625" s="82"/>
      <c r="G625" s="82"/>
      <c r="H625" s="82"/>
      <c r="I625" s="401"/>
      <c r="W625" s="83"/>
      <c r="X625" s="26"/>
      <c r="Y625" s="26"/>
      <c r="Z625" s="26"/>
      <c r="AA625" s="26"/>
      <c r="AB625" s="26"/>
      <c r="AC625" s="26"/>
      <c r="AD625" s="26"/>
      <c r="AE625" s="26"/>
      <c r="AF625" s="26"/>
      <c r="AG625" s="26"/>
      <c r="AH625" s="26"/>
      <c r="AI625" s="26"/>
      <c r="AJ625" s="26"/>
    </row>
    <row r="626" spans="1:36" x14ac:dyDescent="0.2">
      <c r="A626" s="8"/>
      <c r="B626" s="26"/>
      <c r="C626" s="26"/>
      <c r="D626" s="26"/>
      <c r="E626" s="26"/>
      <c r="F626" s="82"/>
      <c r="G626" s="82"/>
      <c r="H626" s="82"/>
      <c r="I626" s="401"/>
      <c r="W626" s="83"/>
      <c r="X626" s="26"/>
      <c r="Y626" s="26"/>
      <c r="Z626" s="26"/>
      <c r="AA626" s="26"/>
      <c r="AB626" s="26"/>
      <c r="AC626" s="26"/>
      <c r="AD626" s="26"/>
      <c r="AE626" s="26"/>
      <c r="AF626" s="26"/>
      <c r="AG626" s="26"/>
      <c r="AH626" s="26"/>
      <c r="AI626" s="26"/>
      <c r="AJ626" s="26"/>
    </row>
    <row r="627" spans="1:36" x14ac:dyDescent="0.2">
      <c r="A627" s="8"/>
      <c r="B627" s="26"/>
      <c r="C627" s="26"/>
      <c r="D627" s="26"/>
      <c r="E627" s="26"/>
      <c r="F627" s="82"/>
      <c r="G627" s="82"/>
      <c r="H627" s="82"/>
      <c r="I627" s="401"/>
      <c r="W627" s="83"/>
      <c r="X627" s="26"/>
      <c r="Y627" s="26"/>
      <c r="Z627" s="26"/>
      <c r="AA627" s="26"/>
      <c r="AB627" s="26"/>
      <c r="AC627" s="26"/>
      <c r="AD627" s="26"/>
      <c r="AE627" s="26"/>
      <c r="AF627" s="26"/>
      <c r="AG627" s="26"/>
      <c r="AH627" s="26"/>
      <c r="AI627" s="26"/>
      <c r="AJ627" s="26"/>
    </row>
    <row r="628" spans="1:36" x14ac:dyDescent="0.2">
      <c r="A628" s="8"/>
      <c r="B628" s="26"/>
      <c r="C628" s="26"/>
      <c r="D628" s="26"/>
      <c r="E628" s="26"/>
      <c r="F628" s="82"/>
      <c r="G628" s="82"/>
      <c r="H628" s="82"/>
      <c r="I628" s="401"/>
      <c r="W628" s="83"/>
      <c r="X628" s="26"/>
      <c r="Y628" s="26"/>
      <c r="Z628" s="26"/>
      <c r="AA628" s="26"/>
      <c r="AB628" s="26"/>
      <c r="AC628" s="26"/>
      <c r="AD628" s="26"/>
      <c r="AE628" s="26"/>
      <c r="AF628" s="26"/>
      <c r="AG628" s="26"/>
      <c r="AH628" s="26"/>
      <c r="AI628" s="26"/>
      <c r="AJ628" s="26"/>
    </row>
    <row r="629" spans="1:36" x14ac:dyDescent="0.2">
      <c r="A629" s="8"/>
      <c r="B629" s="26"/>
      <c r="C629" s="26"/>
      <c r="D629" s="26"/>
      <c r="E629" s="26"/>
      <c r="F629" s="82"/>
      <c r="G629" s="82"/>
      <c r="H629" s="82"/>
      <c r="I629" s="401"/>
      <c r="W629" s="83"/>
      <c r="X629" s="26"/>
      <c r="Y629" s="26"/>
      <c r="Z629" s="26"/>
      <c r="AA629" s="26"/>
      <c r="AB629" s="26"/>
      <c r="AC629" s="26"/>
      <c r="AD629" s="26"/>
      <c r="AE629" s="26"/>
      <c r="AF629" s="26"/>
      <c r="AG629" s="26"/>
      <c r="AH629" s="26"/>
      <c r="AI629" s="26"/>
      <c r="AJ629" s="26"/>
    </row>
    <row r="630" spans="1:36" x14ac:dyDescent="0.2">
      <c r="A630" s="8"/>
      <c r="B630" s="26"/>
      <c r="C630" s="26"/>
      <c r="D630" s="26"/>
      <c r="E630" s="26"/>
      <c r="F630" s="82"/>
      <c r="G630" s="82"/>
      <c r="H630" s="82"/>
      <c r="I630" s="401"/>
      <c r="W630" s="83"/>
      <c r="X630" s="26"/>
      <c r="Y630" s="26"/>
      <c r="Z630" s="26"/>
      <c r="AA630" s="26"/>
      <c r="AB630" s="26"/>
      <c r="AC630" s="26"/>
      <c r="AD630" s="26"/>
      <c r="AE630" s="26"/>
      <c r="AF630" s="26"/>
      <c r="AG630" s="26"/>
      <c r="AH630" s="26"/>
      <c r="AI630" s="26"/>
      <c r="AJ630" s="26"/>
    </row>
    <row r="631" spans="1:36" x14ac:dyDescent="0.2">
      <c r="A631" s="8"/>
      <c r="B631" s="26"/>
      <c r="C631" s="26"/>
      <c r="D631" s="26"/>
      <c r="E631" s="26"/>
      <c r="F631" s="82"/>
      <c r="G631" s="82"/>
      <c r="H631" s="82"/>
      <c r="I631" s="401"/>
      <c r="W631" s="83"/>
      <c r="X631" s="26"/>
      <c r="Y631" s="26"/>
      <c r="Z631" s="26"/>
      <c r="AA631" s="26"/>
      <c r="AB631" s="26"/>
      <c r="AC631" s="26"/>
      <c r="AD631" s="26"/>
      <c r="AE631" s="26"/>
      <c r="AF631" s="26"/>
      <c r="AG631" s="26"/>
      <c r="AH631" s="26"/>
      <c r="AI631" s="26"/>
      <c r="AJ631" s="26"/>
    </row>
    <row r="632" spans="1:36" x14ac:dyDescent="0.2">
      <c r="A632" s="8"/>
      <c r="B632" s="26"/>
      <c r="C632" s="26"/>
      <c r="D632" s="26"/>
      <c r="E632" s="26"/>
      <c r="F632" s="82"/>
      <c r="G632" s="82"/>
      <c r="H632" s="82"/>
      <c r="I632" s="401"/>
      <c r="W632" s="83"/>
      <c r="X632" s="26"/>
      <c r="Y632" s="26"/>
      <c r="Z632" s="26"/>
      <c r="AA632" s="26"/>
      <c r="AB632" s="26"/>
      <c r="AC632" s="26"/>
      <c r="AD632" s="26"/>
      <c r="AE632" s="26"/>
      <c r="AF632" s="26"/>
      <c r="AG632" s="26"/>
      <c r="AH632" s="26"/>
      <c r="AI632" s="26"/>
      <c r="AJ632" s="26"/>
    </row>
    <row r="633" spans="1:36" x14ac:dyDescent="0.2">
      <c r="A633" s="8"/>
      <c r="B633" s="26"/>
      <c r="C633" s="26"/>
      <c r="D633" s="26"/>
      <c r="E633" s="26"/>
      <c r="F633" s="82"/>
      <c r="G633" s="82"/>
      <c r="H633" s="82"/>
      <c r="I633" s="401"/>
      <c r="W633" s="83"/>
      <c r="X633" s="26"/>
      <c r="Y633" s="26"/>
      <c r="Z633" s="26"/>
      <c r="AA633" s="26"/>
      <c r="AB633" s="26"/>
      <c r="AC633" s="26"/>
      <c r="AD633" s="26"/>
      <c r="AE633" s="26"/>
      <c r="AF633" s="26"/>
      <c r="AG633" s="26"/>
      <c r="AH633" s="26"/>
      <c r="AI633" s="26"/>
      <c r="AJ633" s="26"/>
    </row>
    <row r="634" spans="1:36" x14ac:dyDescent="0.2">
      <c r="A634" s="8"/>
      <c r="B634" s="26"/>
      <c r="C634" s="26"/>
      <c r="D634" s="26"/>
      <c r="E634" s="26"/>
      <c r="F634" s="82"/>
      <c r="G634" s="82"/>
      <c r="H634" s="82"/>
      <c r="I634" s="401"/>
      <c r="W634" s="83"/>
      <c r="X634" s="26"/>
      <c r="Y634" s="26"/>
      <c r="Z634" s="26"/>
      <c r="AA634" s="26"/>
      <c r="AB634" s="26"/>
      <c r="AC634" s="26"/>
      <c r="AD634" s="26"/>
      <c r="AE634" s="26"/>
      <c r="AF634" s="26"/>
      <c r="AG634" s="26"/>
      <c r="AH634" s="26"/>
      <c r="AI634" s="26"/>
      <c r="AJ634" s="26"/>
    </row>
    <row r="635" spans="1:36" x14ac:dyDescent="0.2">
      <c r="A635" s="8"/>
      <c r="B635" s="26"/>
      <c r="C635" s="26"/>
      <c r="D635" s="26"/>
      <c r="E635" s="26"/>
      <c r="F635" s="82"/>
      <c r="G635" s="82"/>
      <c r="H635" s="82"/>
      <c r="I635" s="401"/>
      <c r="W635" s="83"/>
      <c r="X635" s="26"/>
      <c r="Y635" s="26"/>
      <c r="Z635" s="26"/>
      <c r="AA635" s="26"/>
      <c r="AB635" s="26"/>
      <c r="AC635" s="26"/>
      <c r="AD635" s="26"/>
      <c r="AE635" s="26"/>
      <c r="AF635" s="26"/>
      <c r="AG635" s="26"/>
      <c r="AH635" s="26"/>
      <c r="AI635" s="26"/>
      <c r="AJ635" s="26"/>
    </row>
    <row r="636" spans="1:36" x14ac:dyDescent="0.2">
      <c r="A636" s="8"/>
      <c r="B636" s="26"/>
      <c r="C636" s="26"/>
      <c r="D636" s="26"/>
      <c r="E636" s="26"/>
      <c r="F636" s="82"/>
      <c r="G636" s="82"/>
      <c r="H636" s="82"/>
      <c r="I636" s="401"/>
      <c r="W636" s="83"/>
      <c r="X636" s="26"/>
      <c r="Y636" s="26"/>
      <c r="Z636" s="26"/>
      <c r="AA636" s="26"/>
      <c r="AB636" s="26"/>
      <c r="AC636" s="26"/>
      <c r="AD636" s="26"/>
      <c r="AE636" s="26"/>
      <c r="AF636" s="26"/>
      <c r="AG636" s="26"/>
      <c r="AH636" s="26"/>
      <c r="AI636" s="26"/>
      <c r="AJ636" s="26"/>
    </row>
    <row r="637" spans="1:36" x14ac:dyDescent="0.2">
      <c r="A637" s="8"/>
      <c r="B637" s="26"/>
      <c r="C637" s="26"/>
      <c r="D637" s="26"/>
      <c r="E637" s="26"/>
      <c r="F637" s="82"/>
      <c r="G637" s="82"/>
      <c r="H637" s="82"/>
      <c r="I637" s="401"/>
      <c r="W637" s="83"/>
      <c r="X637" s="26"/>
      <c r="Y637" s="26"/>
      <c r="Z637" s="26"/>
      <c r="AA637" s="26"/>
      <c r="AB637" s="26"/>
      <c r="AC637" s="26"/>
      <c r="AD637" s="26"/>
      <c r="AE637" s="26"/>
      <c r="AF637" s="26"/>
      <c r="AG637" s="26"/>
      <c r="AH637" s="26"/>
      <c r="AI637" s="26"/>
      <c r="AJ637" s="26"/>
    </row>
    <row r="638" spans="1:36" x14ac:dyDescent="0.2">
      <c r="A638" s="8"/>
      <c r="B638" s="26"/>
      <c r="C638" s="26"/>
      <c r="D638" s="26"/>
      <c r="E638" s="26"/>
      <c r="F638" s="82"/>
      <c r="G638" s="82"/>
      <c r="H638" s="82"/>
      <c r="I638" s="401"/>
      <c r="W638" s="83"/>
      <c r="X638" s="26"/>
      <c r="Y638" s="26"/>
      <c r="Z638" s="26"/>
      <c r="AA638" s="26"/>
      <c r="AB638" s="26"/>
      <c r="AC638" s="26"/>
      <c r="AD638" s="26"/>
      <c r="AE638" s="26"/>
      <c r="AF638" s="26"/>
      <c r="AG638" s="26"/>
      <c r="AH638" s="26"/>
      <c r="AI638" s="26"/>
      <c r="AJ638" s="26"/>
    </row>
    <row r="639" spans="1:36" x14ac:dyDescent="0.2">
      <c r="A639" s="8"/>
      <c r="B639" s="26"/>
      <c r="C639" s="26"/>
      <c r="D639" s="26"/>
      <c r="E639" s="26"/>
      <c r="F639" s="82"/>
      <c r="G639" s="82"/>
      <c r="H639" s="82"/>
      <c r="I639" s="401"/>
      <c r="W639" s="83"/>
      <c r="X639" s="26"/>
      <c r="Y639" s="26"/>
      <c r="Z639" s="26"/>
      <c r="AA639" s="26"/>
      <c r="AB639" s="26"/>
      <c r="AC639" s="26"/>
      <c r="AD639" s="26"/>
      <c r="AE639" s="26"/>
      <c r="AF639" s="26"/>
      <c r="AG639" s="26"/>
      <c r="AH639" s="26"/>
      <c r="AI639" s="26"/>
      <c r="AJ639" s="26"/>
    </row>
    <row r="640" spans="1:36" x14ac:dyDescent="0.2">
      <c r="A640" s="8"/>
      <c r="B640" s="26"/>
      <c r="C640" s="26"/>
      <c r="D640" s="26"/>
      <c r="E640" s="26"/>
      <c r="F640" s="82"/>
      <c r="G640" s="82"/>
      <c r="H640" s="82"/>
      <c r="I640" s="401"/>
      <c r="W640" s="83"/>
      <c r="X640" s="26"/>
      <c r="Y640" s="26"/>
      <c r="Z640" s="26"/>
      <c r="AA640" s="26"/>
      <c r="AB640" s="26"/>
      <c r="AC640" s="26"/>
      <c r="AD640" s="26"/>
      <c r="AE640" s="26"/>
      <c r="AF640" s="26"/>
      <c r="AG640" s="26"/>
      <c r="AH640" s="26"/>
      <c r="AI640" s="26"/>
      <c r="AJ640" s="26"/>
    </row>
    <row r="641" spans="1:36" x14ac:dyDescent="0.2">
      <c r="A641" s="8"/>
      <c r="B641" s="26"/>
      <c r="C641" s="26"/>
      <c r="D641" s="26"/>
      <c r="E641" s="26"/>
      <c r="F641" s="82"/>
      <c r="G641" s="82"/>
      <c r="H641" s="82"/>
      <c r="I641" s="401"/>
      <c r="W641" s="83"/>
      <c r="X641" s="26"/>
      <c r="Y641" s="26"/>
      <c r="Z641" s="26"/>
      <c r="AA641" s="26"/>
      <c r="AB641" s="26"/>
      <c r="AC641" s="26"/>
      <c r="AD641" s="26"/>
      <c r="AE641" s="26"/>
      <c r="AF641" s="26"/>
      <c r="AG641" s="26"/>
      <c r="AH641" s="26"/>
      <c r="AI641" s="26"/>
      <c r="AJ641" s="26"/>
    </row>
    <row r="642" spans="1:36" x14ac:dyDescent="0.2">
      <c r="A642" s="8"/>
      <c r="B642" s="26"/>
      <c r="C642" s="26"/>
      <c r="D642" s="26"/>
      <c r="E642" s="26"/>
      <c r="F642" s="82"/>
      <c r="G642" s="82"/>
      <c r="H642" s="82"/>
      <c r="I642" s="401"/>
      <c r="W642" s="83"/>
      <c r="X642" s="26"/>
      <c r="Y642" s="26"/>
      <c r="Z642" s="26"/>
      <c r="AA642" s="26"/>
      <c r="AB642" s="26"/>
      <c r="AC642" s="26"/>
      <c r="AD642" s="26"/>
      <c r="AE642" s="26"/>
      <c r="AF642" s="26"/>
      <c r="AG642" s="26"/>
      <c r="AH642" s="26"/>
      <c r="AI642" s="26"/>
      <c r="AJ642" s="26"/>
    </row>
    <row r="643" spans="1:36" x14ac:dyDescent="0.2">
      <c r="A643" s="8"/>
      <c r="B643" s="26"/>
      <c r="C643" s="26"/>
      <c r="D643" s="26"/>
      <c r="E643" s="26"/>
      <c r="F643" s="82"/>
      <c r="G643" s="82"/>
      <c r="H643" s="82"/>
      <c r="I643" s="401"/>
      <c r="W643" s="83"/>
      <c r="X643" s="26"/>
      <c r="Y643" s="26"/>
      <c r="Z643" s="26"/>
      <c r="AA643" s="26"/>
      <c r="AB643" s="26"/>
      <c r="AC643" s="26"/>
      <c r="AD643" s="26"/>
      <c r="AE643" s="26"/>
      <c r="AF643" s="26"/>
      <c r="AG643" s="26"/>
      <c r="AH643" s="26"/>
      <c r="AI643" s="26"/>
      <c r="AJ643" s="26"/>
    </row>
    <row r="644" spans="1:36" x14ac:dyDescent="0.2">
      <c r="A644" s="8"/>
      <c r="B644" s="26"/>
      <c r="C644" s="26"/>
      <c r="D644" s="26"/>
      <c r="E644" s="26"/>
      <c r="F644" s="82"/>
      <c r="G644" s="82"/>
      <c r="H644" s="82"/>
      <c r="I644" s="401"/>
      <c r="W644" s="83"/>
      <c r="X644" s="26"/>
      <c r="Y644" s="26"/>
      <c r="Z644" s="26"/>
      <c r="AA644" s="26"/>
      <c r="AB644" s="26"/>
      <c r="AC644" s="26"/>
      <c r="AD644" s="26"/>
      <c r="AE644" s="26"/>
      <c r="AF644" s="26"/>
      <c r="AG644" s="26"/>
      <c r="AH644" s="26"/>
      <c r="AI644" s="26"/>
      <c r="AJ644" s="26"/>
    </row>
    <row r="645" spans="1:36" x14ac:dyDescent="0.2">
      <c r="A645" s="8"/>
      <c r="B645" s="26"/>
      <c r="C645" s="26"/>
      <c r="D645" s="26"/>
      <c r="E645" s="26"/>
      <c r="F645" s="82"/>
      <c r="G645" s="82"/>
      <c r="H645" s="82"/>
      <c r="I645" s="401"/>
      <c r="W645" s="83"/>
      <c r="X645" s="26"/>
      <c r="Y645" s="26"/>
      <c r="Z645" s="26"/>
      <c r="AA645" s="26"/>
      <c r="AB645" s="26"/>
      <c r="AC645" s="26"/>
      <c r="AD645" s="26"/>
      <c r="AE645" s="26"/>
      <c r="AF645" s="26"/>
      <c r="AG645" s="26"/>
      <c r="AH645" s="26"/>
      <c r="AI645" s="26"/>
      <c r="AJ645" s="26"/>
    </row>
    <row r="646" spans="1:36" x14ac:dyDescent="0.2">
      <c r="A646" s="8"/>
      <c r="B646" s="26"/>
      <c r="C646" s="26"/>
      <c r="D646" s="26"/>
      <c r="E646" s="26"/>
      <c r="F646" s="82"/>
      <c r="G646" s="82"/>
      <c r="H646" s="82"/>
      <c r="I646" s="401"/>
      <c r="W646" s="83"/>
      <c r="X646" s="26"/>
      <c r="Y646" s="26"/>
      <c r="Z646" s="26"/>
      <c r="AA646" s="26"/>
      <c r="AB646" s="26"/>
      <c r="AC646" s="26"/>
      <c r="AD646" s="26"/>
      <c r="AE646" s="26"/>
      <c r="AF646" s="26"/>
      <c r="AG646" s="26"/>
      <c r="AH646" s="26"/>
      <c r="AI646" s="26"/>
      <c r="AJ646" s="26"/>
    </row>
    <row r="647" spans="1:36" x14ac:dyDescent="0.2">
      <c r="A647" s="8"/>
      <c r="B647" s="26"/>
      <c r="C647" s="26"/>
      <c r="D647" s="26"/>
      <c r="E647" s="26"/>
      <c r="F647" s="82"/>
      <c r="G647" s="82"/>
      <c r="H647" s="82"/>
      <c r="I647" s="401"/>
      <c r="W647" s="83"/>
      <c r="X647" s="26"/>
      <c r="Y647" s="26"/>
      <c r="Z647" s="26"/>
      <c r="AA647" s="26"/>
      <c r="AB647" s="26"/>
      <c r="AC647" s="26"/>
      <c r="AD647" s="26"/>
      <c r="AE647" s="26"/>
      <c r="AF647" s="26"/>
      <c r="AG647" s="26"/>
      <c r="AH647" s="26"/>
      <c r="AI647" s="26"/>
      <c r="AJ647" s="26"/>
    </row>
    <row r="648" spans="1:36" x14ac:dyDescent="0.2">
      <c r="A648" s="8"/>
      <c r="B648" s="26"/>
      <c r="C648" s="26"/>
      <c r="D648" s="26"/>
      <c r="E648" s="26"/>
      <c r="F648" s="82"/>
      <c r="G648" s="82"/>
      <c r="H648" s="82"/>
      <c r="I648" s="401"/>
      <c r="W648" s="83"/>
      <c r="X648" s="26"/>
      <c r="Y648" s="26"/>
      <c r="Z648" s="26"/>
      <c r="AA648" s="26"/>
      <c r="AB648" s="26"/>
      <c r="AC648" s="26"/>
      <c r="AD648" s="26"/>
      <c r="AE648" s="26"/>
      <c r="AF648" s="26"/>
      <c r="AG648" s="26"/>
      <c r="AH648" s="26"/>
      <c r="AI648" s="26"/>
      <c r="AJ648" s="26"/>
    </row>
    <row r="649" spans="1:36" x14ac:dyDescent="0.2">
      <c r="A649" s="8"/>
      <c r="B649" s="26"/>
      <c r="C649" s="26"/>
      <c r="D649" s="26"/>
      <c r="E649" s="26"/>
      <c r="F649" s="82"/>
      <c r="G649" s="82"/>
      <c r="H649" s="82"/>
      <c r="I649" s="401"/>
      <c r="W649" s="83"/>
      <c r="X649" s="26"/>
      <c r="Y649" s="26"/>
      <c r="Z649" s="26"/>
      <c r="AA649" s="26"/>
      <c r="AB649" s="26"/>
      <c r="AC649" s="26"/>
      <c r="AD649" s="26"/>
      <c r="AE649" s="26"/>
      <c r="AF649" s="26"/>
      <c r="AG649" s="26"/>
      <c r="AH649" s="26"/>
      <c r="AI649" s="26"/>
      <c r="AJ649" s="26"/>
    </row>
    <row r="650" spans="1:36" x14ac:dyDescent="0.2">
      <c r="A650" s="8"/>
      <c r="B650" s="26"/>
      <c r="C650" s="26"/>
      <c r="D650" s="26"/>
      <c r="E650" s="26"/>
      <c r="F650" s="82"/>
      <c r="G650" s="82"/>
      <c r="H650" s="82"/>
      <c r="I650" s="401"/>
      <c r="W650" s="83"/>
      <c r="X650" s="26"/>
      <c r="Y650" s="26"/>
      <c r="Z650" s="26"/>
      <c r="AA650" s="26"/>
      <c r="AB650" s="26"/>
      <c r="AC650" s="26"/>
      <c r="AD650" s="26"/>
      <c r="AE650" s="26"/>
      <c r="AF650" s="26"/>
      <c r="AG650" s="26"/>
      <c r="AH650" s="26"/>
      <c r="AI650" s="26"/>
      <c r="AJ650" s="26"/>
    </row>
    <row r="651" spans="1:36" x14ac:dyDescent="0.2">
      <c r="A651" s="8"/>
      <c r="B651" s="26"/>
      <c r="C651" s="26"/>
      <c r="D651" s="26"/>
      <c r="E651" s="26"/>
      <c r="F651" s="82"/>
      <c r="G651" s="82"/>
      <c r="H651" s="82"/>
      <c r="I651" s="401"/>
      <c r="W651" s="83"/>
      <c r="X651" s="26"/>
      <c r="Y651" s="26"/>
      <c r="Z651" s="26"/>
      <c r="AA651" s="26"/>
      <c r="AB651" s="26"/>
      <c r="AC651" s="26"/>
      <c r="AD651" s="26"/>
      <c r="AE651" s="26"/>
      <c r="AF651" s="26"/>
      <c r="AG651" s="26"/>
      <c r="AH651" s="26"/>
      <c r="AI651" s="26"/>
      <c r="AJ651" s="26"/>
    </row>
    <row r="652" spans="1:36" x14ac:dyDescent="0.2">
      <c r="A652" s="8"/>
      <c r="B652" s="26"/>
      <c r="C652" s="26"/>
      <c r="D652" s="26"/>
      <c r="E652" s="26"/>
      <c r="F652" s="82"/>
      <c r="G652" s="82"/>
      <c r="H652" s="82"/>
      <c r="I652" s="401"/>
      <c r="W652" s="83"/>
      <c r="X652" s="26"/>
      <c r="Y652" s="26"/>
      <c r="Z652" s="26"/>
      <c r="AA652" s="26"/>
      <c r="AB652" s="26"/>
      <c r="AC652" s="26"/>
      <c r="AD652" s="26"/>
      <c r="AE652" s="26"/>
      <c r="AF652" s="26"/>
      <c r="AG652" s="26"/>
      <c r="AH652" s="26"/>
      <c r="AI652" s="26"/>
      <c r="AJ652" s="26"/>
    </row>
    <row r="653" spans="1:36" x14ac:dyDescent="0.2">
      <c r="A653" s="8"/>
      <c r="B653" s="26"/>
      <c r="C653" s="26"/>
      <c r="D653" s="26"/>
      <c r="E653" s="26"/>
      <c r="F653" s="82"/>
      <c r="G653" s="82"/>
      <c r="H653" s="82"/>
      <c r="I653" s="401"/>
      <c r="W653" s="83"/>
      <c r="X653" s="26"/>
      <c r="Y653" s="26"/>
      <c r="Z653" s="26"/>
      <c r="AA653" s="26"/>
      <c r="AB653" s="26"/>
      <c r="AC653" s="26"/>
      <c r="AD653" s="26"/>
      <c r="AE653" s="26"/>
      <c r="AF653" s="26"/>
      <c r="AG653" s="26"/>
      <c r="AH653" s="26"/>
      <c r="AI653" s="26"/>
      <c r="AJ653" s="26"/>
    </row>
    <row r="654" spans="1:36" x14ac:dyDescent="0.2">
      <c r="A654" s="8"/>
      <c r="B654" s="26"/>
      <c r="C654" s="26"/>
      <c r="D654" s="26"/>
      <c r="E654" s="26"/>
      <c r="F654" s="82"/>
      <c r="G654" s="82"/>
      <c r="H654" s="82"/>
      <c r="I654" s="401"/>
      <c r="W654" s="83"/>
      <c r="X654" s="26"/>
      <c r="Y654" s="26"/>
      <c r="Z654" s="26"/>
      <c r="AA654" s="26"/>
      <c r="AB654" s="26"/>
      <c r="AC654" s="26"/>
      <c r="AD654" s="26"/>
      <c r="AE654" s="26"/>
      <c r="AF654" s="26"/>
      <c r="AG654" s="26"/>
      <c r="AH654" s="26"/>
      <c r="AI654" s="26"/>
      <c r="AJ654" s="26"/>
    </row>
    <row r="655" spans="1:36" x14ac:dyDescent="0.2">
      <c r="A655" s="8"/>
      <c r="B655" s="26"/>
      <c r="C655" s="26"/>
      <c r="D655" s="26"/>
      <c r="E655" s="26"/>
      <c r="F655" s="82"/>
      <c r="G655" s="82"/>
      <c r="H655" s="82"/>
      <c r="I655" s="401"/>
      <c r="W655" s="83"/>
      <c r="X655" s="26"/>
      <c r="Y655" s="26"/>
      <c r="Z655" s="26"/>
      <c r="AA655" s="26"/>
      <c r="AB655" s="26"/>
      <c r="AC655" s="26"/>
      <c r="AD655" s="26"/>
      <c r="AE655" s="26"/>
      <c r="AF655" s="26"/>
      <c r="AG655" s="26"/>
      <c r="AH655" s="26"/>
      <c r="AI655" s="26"/>
      <c r="AJ655" s="26"/>
    </row>
    <row r="656" spans="1:36" x14ac:dyDescent="0.2">
      <c r="A656" s="8"/>
      <c r="B656" s="26"/>
      <c r="C656" s="26"/>
      <c r="D656" s="26"/>
      <c r="E656" s="26"/>
      <c r="F656" s="82"/>
      <c r="G656" s="82"/>
      <c r="H656" s="82"/>
      <c r="I656" s="401"/>
      <c r="W656" s="83"/>
      <c r="X656" s="26"/>
      <c r="Y656" s="26"/>
      <c r="Z656" s="26"/>
      <c r="AA656" s="26"/>
      <c r="AB656" s="26"/>
      <c r="AC656" s="26"/>
      <c r="AD656" s="26"/>
      <c r="AE656" s="26"/>
      <c r="AF656" s="26"/>
      <c r="AG656" s="26"/>
      <c r="AH656" s="26"/>
      <c r="AI656" s="26"/>
      <c r="AJ656" s="26"/>
    </row>
    <row r="657" spans="1:36" x14ac:dyDescent="0.2">
      <c r="A657" s="8"/>
      <c r="B657" s="26"/>
      <c r="C657" s="26"/>
      <c r="D657" s="26"/>
      <c r="E657" s="26"/>
      <c r="F657" s="82"/>
      <c r="G657" s="82"/>
      <c r="H657" s="82"/>
      <c r="I657" s="401"/>
      <c r="W657" s="83"/>
      <c r="X657" s="26"/>
      <c r="Y657" s="26"/>
      <c r="Z657" s="26"/>
      <c r="AA657" s="26"/>
      <c r="AB657" s="26"/>
      <c r="AC657" s="26"/>
      <c r="AD657" s="26"/>
      <c r="AE657" s="26"/>
      <c r="AF657" s="26"/>
      <c r="AG657" s="26"/>
      <c r="AH657" s="26"/>
      <c r="AI657" s="26"/>
      <c r="AJ657" s="26"/>
    </row>
    <row r="658" spans="1:36" x14ac:dyDescent="0.2">
      <c r="A658" s="8"/>
      <c r="B658" s="26"/>
      <c r="C658" s="26"/>
      <c r="D658" s="26"/>
      <c r="E658" s="26"/>
      <c r="F658" s="82"/>
      <c r="G658" s="82"/>
      <c r="H658" s="82"/>
      <c r="I658" s="401"/>
      <c r="W658" s="83"/>
      <c r="X658" s="26"/>
      <c r="Y658" s="26"/>
      <c r="Z658" s="26"/>
      <c r="AA658" s="26"/>
      <c r="AB658" s="26"/>
      <c r="AC658" s="26"/>
      <c r="AD658" s="26"/>
      <c r="AE658" s="26"/>
      <c r="AF658" s="26"/>
      <c r="AG658" s="26"/>
      <c r="AH658" s="26"/>
      <c r="AI658" s="26"/>
      <c r="AJ658" s="26"/>
    </row>
    <row r="659" spans="1:36" x14ac:dyDescent="0.2">
      <c r="A659" s="8"/>
      <c r="B659" s="26"/>
      <c r="C659" s="26"/>
      <c r="D659" s="26"/>
      <c r="E659" s="26"/>
      <c r="F659" s="82"/>
      <c r="G659" s="82"/>
      <c r="H659" s="82"/>
      <c r="I659" s="401"/>
      <c r="W659" s="83"/>
      <c r="X659" s="26"/>
      <c r="Y659" s="26"/>
      <c r="Z659" s="26"/>
      <c r="AA659" s="26"/>
      <c r="AB659" s="26"/>
      <c r="AC659" s="26"/>
      <c r="AD659" s="26"/>
      <c r="AE659" s="26"/>
      <c r="AF659" s="26"/>
      <c r="AG659" s="26"/>
      <c r="AH659" s="26"/>
      <c r="AI659" s="26"/>
      <c r="AJ659" s="26"/>
    </row>
    <row r="660" spans="1:36" x14ac:dyDescent="0.2">
      <c r="A660" s="8"/>
      <c r="B660" s="26"/>
      <c r="C660" s="26"/>
      <c r="D660" s="26"/>
      <c r="E660" s="26"/>
      <c r="F660" s="82"/>
      <c r="G660" s="82"/>
      <c r="H660" s="82"/>
      <c r="I660" s="401"/>
      <c r="W660" s="83"/>
      <c r="X660" s="26"/>
      <c r="Y660" s="26"/>
      <c r="Z660" s="26"/>
      <c r="AA660" s="26"/>
      <c r="AB660" s="26"/>
      <c r="AC660" s="26"/>
      <c r="AD660" s="26"/>
      <c r="AE660" s="26"/>
      <c r="AF660" s="26"/>
      <c r="AG660" s="26"/>
      <c r="AH660" s="26"/>
      <c r="AI660" s="26"/>
      <c r="AJ660" s="26"/>
    </row>
    <row r="661" spans="1:36" x14ac:dyDescent="0.2">
      <c r="A661" s="8"/>
      <c r="B661" s="26"/>
      <c r="C661" s="26"/>
      <c r="D661" s="26"/>
      <c r="E661" s="26"/>
      <c r="F661" s="82"/>
      <c r="G661" s="82"/>
      <c r="H661" s="82"/>
      <c r="I661" s="401"/>
      <c r="W661" s="83"/>
      <c r="X661" s="26"/>
      <c r="Y661" s="26"/>
      <c r="Z661" s="26"/>
      <c r="AA661" s="26"/>
      <c r="AB661" s="26"/>
      <c r="AC661" s="26"/>
      <c r="AD661" s="26"/>
      <c r="AE661" s="26"/>
      <c r="AF661" s="26"/>
      <c r="AG661" s="26"/>
      <c r="AH661" s="26"/>
      <c r="AI661" s="26"/>
      <c r="AJ661" s="26"/>
    </row>
    <row r="662" spans="1:36" x14ac:dyDescent="0.2">
      <c r="A662" s="8"/>
      <c r="B662" s="26"/>
      <c r="C662" s="26"/>
      <c r="D662" s="26"/>
      <c r="E662" s="26"/>
      <c r="F662" s="82"/>
      <c r="G662" s="82"/>
      <c r="H662" s="82"/>
      <c r="I662" s="401"/>
      <c r="W662" s="83"/>
      <c r="X662" s="26"/>
      <c r="Y662" s="26"/>
      <c r="Z662" s="26"/>
      <c r="AA662" s="26"/>
      <c r="AB662" s="26"/>
      <c r="AC662" s="26"/>
      <c r="AD662" s="26"/>
      <c r="AE662" s="26"/>
      <c r="AF662" s="26"/>
      <c r="AG662" s="26"/>
      <c r="AH662" s="26"/>
      <c r="AI662" s="26"/>
      <c r="AJ662" s="26"/>
    </row>
    <row r="663" spans="1:36" x14ac:dyDescent="0.2">
      <c r="A663" s="8"/>
      <c r="B663" s="26"/>
      <c r="C663" s="26"/>
      <c r="D663" s="26"/>
      <c r="E663" s="26"/>
      <c r="F663" s="82"/>
      <c r="G663" s="82"/>
      <c r="H663" s="82"/>
      <c r="I663" s="401"/>
      <c r="W663" s="83"/>
      <c r="X663" s="26"/>
      <c r="Y663" s="26"/>
      <c r="Z663" s="26"/>
      <c r="AA663" s="26"/>
      <c r="AB663" s="26"/>
      <c r="AC663" s="26"/>
      <c r="AD663" s="26"/>
      <c r="AE663" s="26"/>
      <c r="AF663" s="26"/>
      <c r="AG663" s="26"/>
      <c r="AH663" s="26"/>
      <c r="AI663" s="26"/>
      <c r="AJ663" s="26"/>
    </row>
    <row r="664" spans="1:36" x14ac:dyDescent="0.2">
      <c r="A664" s="8"/>
      <c r="B664" s="26"/>
      <c r="C664" s="26"/>
      <c r="D664" s="26"/>
      <c r="E664" s="26"/>
      <c r="F664" s="82"/>
      <c r="G664" s="82"/>
      <c r="H664" s="82"/>
      <c r="I664" s="401"/>
      <c r="W664" s="83"/>
      <c r="X664" s="26"/>
      <c r="Y664" s="26"/>
      <c r="Z664" s="26"/>
      <c r="AA664" s="26"/>
      <c r="AB664" s="26"/>
      <c r="AC664" s="26"/>
      <c r="AD664" s="26"/>
      <c r="AE664" s="26"/>
      <c r="AF664" s="26"/>
      <c r="AG664" s="26"/>
      <c r="AH664" s="26"/>
      <c r="AI664" s="26"/>
      <c r="AJ664" s="26"/>
    </row>
    <row r="665" spans="1:36" x14ac:dyDescent="0.2">
      <c r="A665" s="8"/>
      <c r="B665" s="26"/>
      <c r="C665" s="26"/>
      <c r="D665" s="26"/>
      <c r="E665" s="26"/>
      <c r="F665" s="82"/>
      <c r="G665" s="82"/>
      <c r="H665" s="82"/>
      <c r="I665" s="401"/>
      <c r="W665" s="83"/>
      <c r="X665" s="26"/>
      <c r="Y665" s="26"/>
      <c r="Z665" s="26"/>
      <c r="AA665" s="26"/>
      <c r="AB665" s="26"/>
      <c r="AC665" s="26"/>
      <c r="AD665" s="26"/>
      <c r="AE665" s="26"/>
      <c r="AF665" s="26"/>
      <c r="AG665" s="26"/>
      <c r="AH665" s="26"/>
      <c r="AI665" s="26"/>
      <c r="AJ665" s="26"/>
    </row>
    <row r="666" spans="1:36" x14ac:dyDescent="0.2">
      <c r="A666" s="8"/>
      <c r="B666" s="26"/>
      <c r="C666" s="26"/>
      <c r="D666" s="26"/>
      <c r="E666" s="26"/>
      <c r="F666" s="82"/>
      <c r="G666" s="82"/>
      <c r="H666" s="82"/>
      <c r="I666" s="401"/>
      <c r="W666" s="83"/>
      <c r="X666" s="26"/>
      <c r="Y666" s="26"/>
      <c r="Z666" s="26"/>
      <c r="AA666" s="26"/>
      <c r="AB666" s="26"/>
      <c r="AC666" s="26"/>
      <c r="AD666" s="26"/>
      <c r="AE666" s="26"/>
      <c r="AF666" s="26"/>
      <c r="AG666" s="26"/>
      <c r="AH666" s="26"/>
      <c r="AI666" s="26"/>
      <c r="AJ666" s="26"/>
    </row>
    <row r="667" spans="1:36" x14ac:dyDescent="0.2">
      <c r="A667" s="8"/>
      <c r="B667" s="26"/>
      <c r="C667" s="26"/>
      <c r="D667" s="26"/>
      <c r="E667" s="26"/>
      <c r="F667" s="82"/>
      <c r="G667" s="82"/>
      <c r="H667" s="82"/>
      <c r="I667" s="401"/>
      <c r="W667" s="83"/>
      <c r="X667" s="26"/>
      <c r="Y667" s="26"/>
      <c r="Z667" s="26"/>
      <c r="AA667" s="26"/>
      <c r="AB667" s="26"/>
      <c r="AC667" s="26"/>
      <c r="AD667" s="26"/>
      <c r="AE667" s="26"/>
      <c r="AF667" s="26"/>
      <c r="AG667" s="26"/>
      <c r="AH667" s="26"/>
      <c r="AI667" s="26"/>
      <c r="AJ667" s="26"/>
    </row>
    <row r="668" spans="1:36" x14ac:dyDescent="0.2">
      <c r="A668" s="8"/>
      <c r="B668" s="26"/>
      <c r="C668" s="26"/>
      <c r="D668" s="26"/>
      <c r="E668" s="26"/>
      <c r="F668" s="82"/>
      <c r="G668" s="82"/>
      <c r="H668" s="82"/>
      <c r="I668" s="401"/>
      <c r="W668" s="83"/>
      <c r="X668" s="26"/>
      <c r="Y668" s="26"/>
      <c r="Z668" s="26"/>
      <c r="AA668" s="26"/>
      <c r="AB668" s="26"/>
      <c r="AC668" s="26"/>
      <c r="AD668" s="26"/>
      <c r="AE668" s="26"/>
      <c r="AF668" s="26"/>
      <c r="AG668" s="26"/>
      <c r="AH668" s="26"/>
      <c r="AI668" s="26"/>
      <c r="AJ668" s="26"/>
    </row>
    <row r="669" spans="1:36" x14ac:dyDescent="0.2">
      <c r="A669" s="8"/>
      <c r="B669" s="26"/>
      <c r="C669" s="26"/>
      <c r="D669" s="26"/>
      <c r="E669" s="26"/>
      <c r="F669" s="82"/>
      <c r="G669" s="82"/>
      <c r="H669" s="82"/>
      <c r="I669" s="401"/>
      <c r="W669" s="83"/>
      <c r="X669" s="26"/>
      <c r="Y669" s="26"/>
      <c r="Z669" s="26"/>
      <c r="AA669" s="26"/>
      <c r="AB669" s="26"/>
      <c r="AC669" s="26"/>
      <c r="AD669" s="26"/>
      <c r="AE669" s="26"/>
      <c r="AF669" s="26"/>
      <c r="AG669" s="26"/>
      <c r="AH669" s="26"/>
      <c r="AI669" s="26"/>
      <c r="AJ669" s="26"/>
    </row>
    <row r="670" spans="1:36" x14ac:dyDescent="0.2">
      <c r="A670" s="8"/>
      <c r="B670" s="26"/>
      <c r="C670" s="26"/>
      <c r="D670" s="26"/>
      <c r="E670" s="26"/>
      <c r="F670" s="82"/>
      <c r="G670" s="82"/>
      <c r="H670" s="82"/>
      <c r="I670" s="401"/>
      <c r="W670" s="83"/>
      <c r="X670" s="26"/>
      <c r="Y670" s="26"/>
      <c r="Z670" s="26"/>
      <c r="AA670" s="26"/>
      <c r="AB670" s="26"/>
      <c r="AC670" s="26"/>
      <c r="AD670" s="26"/>
      <c r="AE670" s="26"/>
      <c r="AF670" s="26"/>
      <c r="AG670" s="26"/>
      <c r="AH670" s="26"/>
      <c r="AI670" s="26"/>
      <c r="AJ670" s="26"/>
    </row>
    <row r="671" spans="1:36" x14ac:dyDescent="0.2">
      <c r="A671" s="8"/>
      <c r="B671" s="26"/>
      <c r="C671" s="26"/>
      <c r="D671" s="26"/>
      <c r="E671" s="26"/>
      <c r="F671" s="82"/>
      <c r="G671" s="82"/>
      <c r="H671" s="82"/>
      <c r="I671" s="401"/>
      <c r="W671" s="83"/>
      <c r="X671" s="26"/>
      <c r="Y671" s="26"/>
      <c r="Z671" s="26"/>
      <c r="AA671" s="26"/>
      <c r="AB671" s="26"/>
      <c r="AC671" s="26"/>
      <c r="AD671" s="26"/>
      <c r="AE671" s="26"/>
      <c r="AF671" s="26"/>
      <c r="AG671" s="26"/>
      <c r="AH671" s="26"/>
      <c r="AI671" s="26"/>
      <c r="AJ671" s="26"/>
    </row>
    <row r="672" spans="1:36" x14ac:dyDescent="0.2">
      <c r="A672" s="8"/>
      <c r="B672" s="26"/>
      <c r="C672" s="26"/>
      <c r="D672" s="26"/>
      <c r="E672" s="26"/>
      <c r="F672" s="82"/>
      <c r="G672" s="82"/>
      <c r="H672" s="82"/>
      <c r="I672" s="401"/>
      <c r="W672" s="83"/>
      <c r="X672" s="26"/>
      <c r="Y672" s="26"/>
      <c r="Z672" s="26"/>
      <c r="AA672" s="26"/>
      <c r="AB672" s="26"/>
      <c r="AC672" s="26"/>
      <c r="AD672" s="26"/>
      <c r="AE672" s="26"/>
      <c r="AF672" s="26"/>
      <c r="AG672" s="26"/>
      <c r="AH672" s="26"/>
      <c r="AI672" s="26"/>
      <c r="AJ672" s="26"/>
    </row>
    <row r="673" spans="1:36" x14ac:dyDescent="0.2">
      <c r="A673" s="8"/>
      <c r="B673" s="26"/>
      <c r="C673" s="26"/>
      <c r="D673" s="26"/>
      <c r="E673" s="26"/>
      <c r="F673" s="82"/>
      <c r="G673" s="82"/>
      <c r="H673" s="82"/>
      <c r="I673" s="401"/>
      <c r="W673" s="83"/>
      <c r="X673" s="26"/>
      <c r="Y673" s="26"/>
      <c r="Z673" s="26"/>
      <c r="AA673" s="26"/>
      <c r="AB673" s="26"/>
      <c r="AC673" s="26"/>
      <c r="AD673" s="26"/>
      <c r="AE673" s="26"/>
      <c r="AF673" s="26"/>
      <c r="AG673" s="26"/>
      <c r="AH673" s="26"/>
      <c r="AI673" s="26"/>
      <c r="AJ673" s="26"/>
    </row>
    <row r="674" spans="1:36" x14ac:dyDescent="0.2">
      <c r="A674" s="8"/>
      <c r="B674" s="26"/>
      <c r="C674" s="26"/>
      <c r="D674" s="26"/>
      <c r="E674" s="26"/>
      <c r="F674" s="82"/>
      <c r="G674" s="82"/>
      <c r="H674" s="82"/>
      <c r="I674" s="401"/>
      <c r="W674" s="83"/>
      <c r="X674" s="26"/>
      <c r="Y674" s="26"/>
      <c r="Z674" s="26"/>
      <c r="AA674" s="26"/>
      <c r="AB674" s="26"/>
      <c r="AC674" s="26"/>
      <c r="AD674" s="26"/>
      <c r="AE674" s="26"/>
      <c r="AF674" s="26"/>
      <c r="AG674" s="26"/>
      <c r="AH674" s="26"/>
      <c r="AI674" s="26"/>
      <c r="AJ674" s="26"/>
    </row>
    <row r="675" spans="1:36" x14ac:dyDescent="0.2">
      <c r="A675" s="8"/>
      <c r="B675" s="26"/>
      <c r="C675" s="26"/>
      <c r="D675" s="26"/>
      <c r="E675" s="26"/>
      <c r="F675" s="82"/>
      <c r="G675" s="82"/>
      <c r="H675" s="82"/>
      <c r="I675" s="401"/>
      <c r="W675" s="83"/>
      <c r="X675" s="26"/>
      <c r="Y675" s="26"/>
      <c r="Z675" s="26"/>
      <c r="AA675" s="26"/>
      <c r="AB675" s="26"/>
      <c r="AC675" s="26"/>
      <c r="AD675" s="26"/>
      <c r="AE675" s="26"/>
      <c r="AF675" s="26"/>
      <c r="AG675" s="26"/>
      <c r="AH675" s="26"/>
      <c r="AI675" s="26"/>
      <c r="AJ675" s="26"/>
    </row>
    <row r="676" spans="1:36" x14ac:dyDescent="0.2">
      <c r="A676" s="8"/>
      <c r="B676" s="26"/>
      <c r="C676" s="26"/>
      <c r="D676" s="26"/>
      <c r="E676" s="26"/>
      <c r="F676" s="82"/>
      <c r="G676" s="82"/>
      <c r="H676" s="82"/>
      <c r="I676" s="401"/>
      <c r="W676" s="83"/>
      <c r="X676" s="26"/>
      <c r="Y676" s="26"/>
      <c r="Z676" s="26"/>
      <c r="AA676" s="26"/>
      <c r="AB676" s="26"/>
      <c r="AC676" s="26"/>
      <c r="AD676" s="26"/>
      <c r="AE676" s="26"/>
      <c r="AF676" s="26"/>
      <c r="AG676" s="26"/>
      <c r="AH676" s="26"/>
      <c r="AI676" s="26"/>
      <c r="AJ676" s="26"/>
    </row>
    <row r="677" spans="1:36" x14ac:dyDescent="0.2">
      <c r="A677" s="8"/>
      <c r="B677" s="26"/>
      <c r="C677" s="26"/>
      <c r="D677" s="26"/>
      <c r="E677" s="26"/>
      <c r="F677" s="82"/>
      <c r="G677" s="82"/>
      <c r="H677" s="82"/>
      <c r="I677" s="401"/>
      <c r="W677" s="83"/>
      <c r="X677" s="26"/>
      <c r="Y677" s="26"/>
      <c r="Z677" s="26"/>
      <c r="AA677" s="26"/>
      <c r="AB677" s="26"/>
      <c r="AC677" s="26"/>
      <c r="AD677" s="26"/>
      <c r="AE677" s="26"/>
      <c r="AF677" s="26"/>
      <c r="AG677" s="26"/>
      <c r="AH677" s="26"/>
      <c r="AI677" s="26"/>
      <c r="AJ677" s="26"/>
    </row>
    <row r="678" spans="1:36" x14ac:dyDescent="0.2">
      <c r="A678" s="8"/>
      <c r="B678" s="26"/>
      <c r="C678" s="26"/>
      <c r="D678" s="26"/>
      <c r="E678" s="26"/>
      <c r="F678" s="82"/>
      <c r="G678" s="82"/>
      <c r="H678" s="82"/>
      <c r="I678" s="401"/>
      <c r="W678" s="83"/>
      <c r="X678" s="26"/>
      <c r="Y678" s="26"/>
      <c r="Z678" s="26"/>
      <c r="AA678" s="26"/>
      <c r="AB678" s="26"/>
      <c r="AC678" s="26"/>
      <c r="AD678" s="26"/>
      <c r="AE678" s="26"/>
      <c r="AF678" s="26"/>
      <c r="AG678" s="26"/>
      <c r="AH678" s="26"/>
      <c r="AI678" s="26"/>
      <c r="AJ678" s="26"/>
    </row>
    <row r="679" spans="1:36" x14ac:dyDescent="0.2">
      <c r="A679" s="8"/>
      <c r="B679" s="26"/>
      <c r="C679" s="26"/>
      <c r="D679" s="26"/>
      <c r="E679" s="26"/>
      <c r="F679" s="82"/>
      <c r="G679" s="82"/>
      <c r="H679" s="82"/>
      <c r="I679" s="401"/>
      <c r="W679" s="83"/>
      <c r="X679" s="26"/>
      <c r="Y679" s="26"/>
      <c r="Z679" s="26"/>
      <c r="AA679" s="26"/>
      <c r="AB679" s="26"/>
      <c r="AC679" s="26"/>
      <c r="AD679" s="26"/>
      <c r="AE679" s="26"/>
      <c r="AF679" s="26"/>
      <c r="AG679" s="26"/>
      <c r="AH679" s="26"/>
      <c r="AI679" s="26"/>
      <c r="AJ679" s="26"/>
    </row>
    <row r="680" spans="1:36" x14ac:dyDescent="0.2">
      <c r="A680" s="8"/>
      <c r="B680" s="26"/>
      <c r="C680" s="26"/>
      <c r="D680" s="26"/>
      <c r="E680" s="26"/>
      <c r="F680" s="82"/>
      <c r="G680" s="82"/>
      <c r="H680" s="82"/>
      <c r="I680" s="401"/>
      <c r="W680" s="83"/>
      <c r="X680" s="26"/>
      <c r="Y680" s="26"/>
      <c r="Z680" s="26"/>
      <c r="AA680" s="26"/>
      <c r="AB680" s="26"/>
      <c r="AC680" s="26"/>
      <c r="AD680" s="26"/>
      <c r="AE680" s="26"/>
      <c r="AF680" s="26"/>
      <c r="AG680" s="26"/>
      <c r="AH680" s="26"/>
      <c r="AI680" s="26"/>
      <c r="AJ680" s="26"/>
    </row>
    <row r="681" spans="1:36" x14ac:dyDescent="0.2">
      <c r="A681" s="8"/>
      <c r="B681" s="26"/>
      <c r="C681" s="26"/>
      <c r="D681" s="26"/>
      <c r="E681" s="26"/>
      <c r="F681" s="82"/>
      <c r="G681" s="82"/>
      <c r="H681" s="82"/>
      <c r="I681" s="401"/>
      <c r="W681" s="83"/>
      <c r="X681" s="26"/>
      <c r="Y681" s="26"/>
      <c r="Z681" s="26"/>
      <c r="AA681" s="26"/>
      <c r="AB681" s="26"/>
      <c r="AC681" s="26"/>
      <c r="AD681" s="26"/>
      <c r="AE681" s="26"/>
      <c r="AF681" s="26"/>
      <c r="AG681" s="26"/>
      <c r="AH681" s="26"/>
      <c r="AI681" s="26"/>
      <c r="AJ681" s="26"/>
    </row>
    <row r="682" spans="1:36" x14ac:dyDescent="0.2">
      <c r="A682" s="8"/>
      <c r="B682" s="26"/>
      <c r="C682" s="26"/>
      <c r="D682" s="26"/>
      <c r="E682" s="26"/>
      <c r="F682" s="82"/>
      <c r="G682" s="82"/>
      <c r="H682" s="82"/>
      <c r="I682" s="401"/>
      <c r="W682" s="83"/>
      <c r="X682" s="26"/>
      <c r="Y682" s="26"/>
      <c r="Z682" s="26"/>
      <c r="AA682" s="26"/>
      <c r="AB682" s="26"/>
      <c r="AC682" s="26"/>
      <c r="AD682" s="26"/>
      <c r="AE682" s="26"/>
      <c r="AF682" s="26"/>
      <c r="AG682" s="26"/>
      <c r="AH682" s="26"/>
      <c r="AI682" s="26"/>
      <c r="AJ682" s="26"/>
    </row>
    <row r="683" spans="1:36" x14ac:dyDescent="0.2">
      <c r="A683" s="8"/>
      <c r="B683" s="26"/>
      <c r="C683" s="26"/>
      <c r="D683" s="26"/>
      <c r="E683" s="26"/>
      <c r="F683" s="82"/>
      <c r="G683" s="82"/>
      <c r="H683" s="82"/>
      <c r="I683" s="401"/>
      <c r="W683" s="83"/>
      <c r="X683" s="26"/>
      <c r="Y683" s="26"/>
      <c r="Z683" s="26"/>
      <c r="AA683" s="26"/>
      <c r="AB683" s="26"/>
      <c r="AC683" s="26"/>
      <c r="AD683" s="26"/>
      <c r="AE683" s="26"/>
      <c r="AF683" s="26"/>
      <c r="AG683" s="26"/>
      <c r="AH683" s="26"/>
      <c r="AI683" s="26"/>
      <c r="AJ683" s="26"/>
    </row>
    <row r="684" spans="1:36" x14ac:dyDescent="0.2">
      <c r="A684" s="8"/>
      <c r="B684" s="26"/>
      <c r="C684" s="26"/>
      <c r="D684" s="26"/>
      <c r="E684" s="26"/>
      <c r="F684" s="82"/>
      <c r="G684" s="82"/>
      <c r="H684" s="82"/>
      <c r="I684" s="401"/>
      <c r="W684" s="83"/>
      <c r="X684" s="26"/>
      <c r="Y684" s="26"/>
      <c r="Z684" s="26"/>
      <c r="AA684" s="26"/>
      <c r="AB684" s="26"/>
      <c r="AC684" s="26"/>
      <c r="AD684" s="26"/>
      <c r="AE684" s="26"/>
      <c r="AF684" s="26"/>
      <c r="AG684" s="26"/>
      <c r="AH684" s="26"/>
      <c r="AI684" s="26"/>
      <c r="AJ684" s="26"/>
    </row>
    <row r="685" spans="1:36" x14ac:dyDescent="0.2">
      <c r="A685" s="8"/>
      <c r="B685" s="26"/>
      <c r="C685" s="26"/>
      <c r="D685" s="26"/>
      <c r="E685" s="26"/>
      <c r="F685" s="82"/>
      <c r="G685" s="82"/>
      <c r="H685" s="82"/>
      <c r="I685" s="401"/>
      <c r="W685" s="83"/>
      <c r="X685" s="26"/>
      <c r="Y685" s="26"/>
      <c r="Z685" s="26"/>
      <c r="AA685" s="26"/>
      <c r="AB685" s="26"/>
      <c r="AC685" s="26"/>
      <c r="AD685" s="26"/>
      <c r="AE685" s="26"/>
      <c r="AF685" s="26"/>
      <c r="AG685" s="26"/>
      <c r="AH685" s="26"/>
      <c r="AI685" s="26"/>
      <c r="AJ685" s="26"/>
    </row>
    <row r="686" spans="1:36" x14ac:dyDescent="0.2">
      <c r="A686" s="8"/>
      <c r="B686" s="26"/>
      <c r="C686" s="26"/>
      <c r="D686" s="26"/>
      <c r="E686" s="26"/>
      <c r="F686" s="82"/>
      <c r="G686" s="82"/>
      <c r="H686" s="82"/>
      <c r="I686" s="401"/>
      <c r="W686" s="83"/>
      <c r="X686" s="26"/>
      <c r="Y686" s="26"/>
      <c r="Z686" s="26"/>
      <c r="AA686" s="26"/>
      <c r="AB686" s="26"/>
      <c r="AC686" s="26"/>
      <c r="AD686" s="26"/>
      <c r="AE686" s="26"/>
      <c r="AF686" s="26"/>
      <c r="AG686" s="26"/>
      <c r="AH686" s="26"/>
      <c r="AI686" s="26"/>
      <c r="AJ686" s="26"/>
    </row>
    <row r="687" spans="1:36" x14ac:dyDescent="0.2">
      <c r="A687" s="8"/>
      <c r="B687" s="26"/>
      <c r="C687" s="26"/>
      <c r="D687" s="26"/>
      <c r="E687" s="26"/>
      <c r="F687" s="82"/>
      <c r="G687" s="82"/>
      <c r="H687" s="82"/>
      <c r="I687" s="401"/>
      <c r="W687" s="83"/>
      <c r="X687" s="26"/>
      <c r="Y687" s="26"/>
      <c r="Z687" s="26"/>
      <c r="AA687" s="26"/>
      <c r="AB687" s="26"/>
      <c r="AC687" s="26"/>
      <c r="AD687" s="26"/>
      <c r="AE687" s="26"/>
      <c r="AF687" s="26"/>
      <c r="AG687" s="26"/>
      <c r="AH687" s="26"/>
      <c r="AI687" s="26"/>
      <c r="AJ687" s="26"/>
    </row>
    <row r="688" spans="1:36" x14ac:dyDescent="0.2">
      <c r="A688" s="8"/>
      <c r="B688" s="26"/>
      <c r="C688" s="26"/>
      <c r="D688" s="26"/>
      <c r="E688" s="26"/>
      <c r="F688" s="82"/>
      <c r="G688" s="82"/>
      <c r="H688" s="82"/>
      <c r="I688" s="401"/>
      <c r="W688" s="83"/>
      <c r="X688" s="26"/>
      <c r="Y688" s="26"/>
      <c r="Z688" s="26"/>
      <c r="AA688" s="26"/>
      <c r="AB688" s="26"/>
      <c r="AC688" s="26"/>
      <c r="AD688" s="26"/>
      <c r="AE688" s="26"/>
      <c r="AF688" s="26"/>
      <c r="AG688" s="26"/>
      <c r="AH688" s="26"/>
      <c r="AI688" s="26"/>
      <c r="AJ688" s="26"/>
    </row>
    <row r="689" spans="1:36" x14ac:dyDescent="0.2">
      <c r="A689" s="8"/>
      <c r="B689" s="26"/>
      <c r="C689" s="26"/>
      <c r="D689" s="26"/>
      <c r="E689" s="26"/>
      <c r="F689" s="82"/>
      <c r="G689" s="82"/>
      <c r="H689" s="82"/>
      <c r="I689" s="401"/>
      <c r="W689" s="83"/>
      <c r="X689" s="26"/>
      <c r="Y689" s="26"/>
      <c r="Z689" s="26"/>
      <c r="AA689" s="26"/>
      <c r="AB689" s="26"/>
      <c r="AC689" s="26"/>
      <c r="AD689" s="26"/>
      <c r="AE689" s="26"/>
      <c r="AF689" s="26"/>
      <c r="AG689" s="26"/>
      <c r="AH689" s="26"/>
      <c r="AI689" s="26"/>
      <c r="AJ689" s="26"/>
    </row>
    <row r="690" spans="1:36" x14ac:dyDescent="0.2">
      <c r="A690" s="8"/>
      <c r="B690" s="26"/>
      <c r="C690" s="26"/>
      <c r="D690" s="26"/>
      <c r="E690" s="26"/>
      <c r="F690" s="82"/>
      <c r="G690" s="82"/>
      <c r="H690" s="82"/>
      <c r="I690" s="401"/>
      <c r="W690" s="83"/>
      <c r="X690" s="26"/>
      <c r="Y690" s="26"/>
      <c r="Z690" s="26"/>
      <c r="AA690" s="26"/>
      <c r="AB690" s="26"/>
      <c r="AC690" s="26"/>
      <c r="AD690" s="26"/>
      <c r="AE690" s="26"/>
      <c r="AF690" s="26"/>
      <c r="AG690" s="26"/>
      <c r="AH690" s="26"/>
      <c r="AI690" s="26"/>
      <c r="AJ690" s="26"/>
    </row>
    <row r="691" spans="1:36" x14ac:dyDescent="0.2">
      <c r="A691" s="8"/>
      <c r="B691" s="26"/>
      <c r="C691" s="26"/>
      <c r="D691" s="26"/>
      <c r="E691" s="26"/>
      <c r="F691" s="82"/>
      <c r="G691" s="82"/>
      <c r="H691" s="82"/>
      <c r="I691" s="401"/>
      <c r="W691" s="83"/>
      <c r="X691" s="26"/>
      <c r="Y691" s="26"/>
      <c r="Z691" s="26"/>
      <c r="AA691" s="26"/>
      <c r="AB691" s="26"/>
      <c r="AC691" s="26"/>
      <c r="AD691" s="26"/>
      <c r="AE691" s="26"/>
      <c r="AF691" s="26"/>
      <c r="AG691" s="26"/>
      <c r="AH691" s="26"/>
      <c r="AI691" s="26"/>
      <c r="AJ691" s="26"/>
    </row>
    <row r="692" spans="1:36" x14ac:dyDescent="0.2">
      <c r="A692" s="8"/>
      <c r="B692" s="26"/>
      <c r="C692" s="26"/>
      <c r="D692" s="26"/>
      <c r="E692" s="26"/>
      <c r="F692" s="82"/>
      <c r="G692" s="82"/>
      <c r="H692" s="82"/>
      <c r="I692" s="401"/>
      <c r="W692" s="83"/>
      <c r="X692" s="26"/>
      <c r="Y692" s="26"/>
      <c r="Z692" s="26"/>
      <c r="AA692" s="26"/>
      <c r="AB692" s="26"/>
      <c r="AC692" s="26"/>
      <c r="AD692" s="26"/>
      <c r="AE692" s="26"/>
      <c r="AF692" s="26"/>
      <c r="AG692" s="26"/>
      <c r="AH692" s="26"/>
      <c r="AI692" s="26"/>
      <c r="AJ692" s="26"/>
    </row>
    <row r="693" spans="1:36" x14ac:dyDescent="0.2">
      <c r="A693" s="8"/>
      <c r="B693" s="26"/>
      <c r="C693" s="26"/>
      <c r="D693" s="26"/>
      <c r="E693" s="26"/>
      <c r="F693" s="82"/>
      <c r="G693" s="82"/>
      <c r="H693" s="82"/>
      <c r="I693" s="401"/>
      <c r="W693" s="83"/>
      <c r="X693" s="26"/>
      <c r="Y693" s="26"/>
      <c r="Z693" s="26"/>
      <c r="AA693" s="26"/>
      <c r="AB693" s="26"/>
      <c r="AC693" s="26"/>
      <c r="AD693" s="26"/>
      <c r="AE693" s="26"/>
      <c r="AF693" s="26"/>
      <c r="AG693" s="26"/>
      <c r="AH693" s="26"/>
      <c r="AI693" s="26"/>
      <c r="AJ693" s="26"/>
    </row>
    <row r="694" spans="1:36" x14ac:dyDescent="0.2">
      <c r="A694" s="8"/>
      <c r="B694" s="26"/>
      <c r="C694" s="26"/>
      <c r="D694" s="26"/>
      <c r="E694" s="26"/>
      <c r="F694" s="82"/>
      <c r="G694" s="82"/>
      <c r="H694" s="82"/>
      <c r="I694" s="401"/>
      <c r="W694" s="83"/>
      <c r="X694" s="26"/>
      <c r="Y694" s="26"/>
      <c r="Z694" s="26"/>
      <c r="AA694" s="26"/>
      <c r="AB694" s="26"/>
      <c r="AC694" s="26"/>
      <c r="AD694" s="26"/>
      <c r="AE694" s="26"/>
      <c r="AF694" s="26"/>
      <c r="AG694" s="26"/>
      <c r="AH694" s="26"/>
      <c r="AI694" s="26"/>
      <c r="AJ694" s="26"/>
    </row>
    <row r="695" spans="1:36" x14ac:dyDescent="0.2">
      <c r="A695" s="8"/>
      <c r="B695" s="26"/>
      <c r="C695" s="26"/>
      <c r="D695" s="26"/>
      <c r="E695" s="26"/>
      <c r="F695" s="82"/>
      <c r="G695" s="82"/>
      <c r="H695" s="82"/>
      <c r="I695" s="401"/>
      <c r="W695" s="83"/>
      <c r="X695" s="26"/>
      <c r="Y695" s="26"/>
      <c r="Z695" s="26"/>
      <c r="AA695" s="26"/>
      <c r="AB695" s="26"/>
      <c r="AC695" s="26"/>
      <c r="AD695" s="26"/>
      <c r="AE695" s="26"/>
      <c r="AF695" s="26"/>
      <c r="AG695" s="26"/>
      <c r="AH695" s="26"/>
      <c r="AI695" s="26"/>
      <c r="AJ695" s="26"/>
    </row>
    <row r="696" spans="1:36" x14ac:dyDescent="0.2">
      <c r="A696" s="8"/>
      <c r="B696" s="26"/>
      <c r="C696" s="26"/>
      <c r="D696" s="26"/>
      <c r="E696" s="26"/>
      <c r="F696" s="82"/>
      <c r="G696" s="82"/>
      <c r="H696" s="82"/>
      <c r="I696" s="401"/>
      <c r="W696" s="83"/>
      <c r="X696" s="26"/>
      <c r="Y696" s="26"/>
      <c r="Z696" s="26"/>
      <c r="AA696" s="26"/>
      <c r="AB696" s="26"/>
      <c r="AC696" s="26"/>
      <c r="AD696" s="26"/>
      <c r="AE696" s="26"/>
      <c r="AF696" s="26"/>
      <c r="AG696" s="26"/>
      <c r="AH696" s="26"/>
      <c r="AI696" s="26"/>
      <c r="AJ696" s="26"/>
    </row>
    <row r="697" spans="1:36" x14ac:dyDescent="0.2">
      <c r="A697" s="8"/>
      <c r="B697" s="26"/>
      <c r="C697" s="26"/>
      <c r="D697" s="26"/>
      <c r="E697" s="26"/>
      <c r="F697" s="82"/>
      <c r="G697" s="82"/>
      <c r="H697" s="82"/>
      <c r="I697" s="401"/>
      <c r="W697" s="83"/>
      <c r="X697" s="26"/>
      <c r="Y697" s="26"/>
      <c r="Z697" s="26"/>
      <c r="AA697" s="26"/>
      <c r="AB697" s="26"/>
      <c r="AC697" s="26"/>
      <c r="AD697" s="26"/>
      <c r="AE697" s="26"/>
      <c r="AF697" s="26"/>
      <c r="AG697" s="26"/>
      <c r="AH697" s="26"/>
      <c r="AI697" s="26"/>
      <c r="AJ697" s="26"/>
    </row>
    <row r="698" spans="1:36" x14ac:dyDescent="0.2">
      <c r="A698" s="8"/>
      <c r="B698" s="26"/>
      <c r="C698" s="26"/>
      <c r="D698" s="26"/>
      <c r="E698" s="26"/>
      <c r="F698" s="82"/>
      <c r="G698" s="82"/>
      <c r="H698" s="82"/>
      <c r="I698" s="401"/>
      <c r="W698" s="83"/>
      <c r="X698" s="26"/>
      <c r="Y698" s="26"/>
      <c r="Z698" s="26"/>
      <c r="AA698" s="26"/>
      <c r="AB698" s="26"/>
      <c r="AC698" s="26"/>
      <c r="AD698" s="26"/>
      <c r="AE698" s="26"/>
      <c r="AF698" s="26"/>
      <c r="AG698" s="26"/>
      <c r="AH698" s="26"/>
      <c r="AI698" s="26"/>
      <c r="AJ698" s="26"/>
    </row>
    <row r="699" spans="1:36" x14ac:dyDescent="0.2">
      <c r="A699" s="8"/>
      <c r="B699" s="26"/>
      <c r="C699" s="26"/>
      <c r="D699" s="26"/>
      <c r="E699" s="26"/>
      <c r="F699" s="82"/>
      <c r="G699" s="82"/>
      <c r="H699" s="82"/>
      <c r="I699" s="401"/>
      <c r="W699" s="83"/>
      <c r="X699" s="26"/>
      <c r="Y699" s="26"/>
      <c r="Z699" s="26"/>
      <c r="AA699" s="26"/>
      <c r="AB699" s="26"/>
      <c r="AC699" s="26"/>
      <c r="AD699" s="26"/>
      <c r="AE699" s="26"/>
      <c r="AF699" s="26"/>
      <c r="AG699" s="26"/>
      <c r="AH699" s="26"/>
      <c r="AI699" s="26"/>
      <c r="AJ699" s="26"/>
    </row>
    <row r="700" spans="1:36" x14ac:dyDescent="0.2">
      <c r="A700" s="8"/>
      <c r="B700" s="26"/>
      <c r="C700" s="26"/>
      <c r="D700" s="26"/>
      <c r="E700" s="26"/>
      <c r="F700" s="82"/>
      <c r="G700" s="82"/>
      <c r="H700" s="82"/>
      <c r="I700" s="401"/>
      <c r="W700" s="83"/>
      <c r="X700" s="26"/>
      <c r="Y700" s="26"/>
      <c r="Z700" s="26"/>
      <c r="AA700" s="26"/>
      <c r="AB700" s="26"/>
      <c r="AC700" s="26"/>
      <c r="AD700" s="26"/>
      <c r="AE700" s="26"/>
      <c r="AF700" s="26"/>
      <c r="AG700" s="26"/>
      <c r="AH700" s="26"/>
      <c r="AI700" s="26"/>
      <c r="AJ700" s="26"/>
    </row>
    <row r="701" spans="1:36" x14ac:dyDescent="0.2">
      <c r="A701" s="8"/>
      <c r="B701" s="26"/>
      <c r="C701" s="26"/>
      <c r="D701" s="26"/>
      <c r="E701" s="26"/>
      <c r="F701" s="82"/>
      <c r="G701" s="82"/>
      <c r="H701" s="82"/>
      <c r="I701" s="401"/>
      <c r="W701" s="83"/>
      <c r="X701" s="26"/>
      <c r="Y701" s="26"/>
      <c r="Z701" s="26"/>
      <c r="AA701" s="26"/>
      <c r="AB701" s="26"/>
      <c r="AC701" s="26"/>
      <c r="AD701" s="26"/>
      <c r="AE701" s="26"/>
      <c r="AF701" s="26"/>
      <c r="AG701" s="26"/>
      <c r="AH701" s="26"/>
      <c r="AI701" s="26"/>
      <c r="AJ701" s="26"/>
    </row>
    <row r="702" spans="1:36" x14ac:dyDescent="0.2">
      <c r="A702" s="8"/>
      <c r="B702" s="26"/>
      <c r="C702" s="26"/>
      <c r="D702" s="26"/>
      <c r="E702" s="26"/>
      <c r="F702" s="82"/>
      <c r="G702" s="82"/>
      <c r="H702" s="82"/>
      <c r="I702" s="401"/>
      <c r="W702" s="83"/>
      <c r="X702" s="26"/>
      <c r="Y702" s="26"/>
      <c r="Z702" s="26"/>
      <c r="AA702" s="26"/>
      <c r="AB702" s="26"/>
      <c r="AC702" s="26"/>
      <c r="AD702" s="26"/>
      <c r="AE702" s="26"/>
      <c r="AF702" s="26"/>
      <c r="AG702" s="26"/>
      <c r="AH702" s="26"/>
      <c r="AI702" s="26"/>
      <c r="AJ702" s="26"/>
    </row>
    <row r="703" spans="1:36" x14ac:dyDescent="0.2">
      <c r="A703" s="8"/>
      <c r="B703" s="26"/>
      <c r="C703" s="26"/>
      <c r="D703" s="26"/>
      <c r="E703" s="26"/>
      <c r="F703" s="82"/>
      <c r="G703" s="82"/>
      <c r="H703" s="82"/>
      <c r="I703" s="401"/>
      <c r="W703" s="83"/>
      <c r="X703" s="26"/>
      <c r="Y703" s="26"/>
      <c r="Z703" s="26"/>
      <c r="AA703" s="26"/>
      <c r="AB703" s="26"/>
      <c r="AC703" s="26"/>
      <c r="AD703" s="26"/>
      <c r="AE703" s="26"/>
      <c r="AF703" s="26"/>
      <c r="AG703" s="26"/>
      <c r="AH703" s="26"/>
      <c r="AI703" s="26"/>
      <c r="AJ703" s="26"/>
    </row>
    <row r="704" spans="1:36" x14ac:dyDescent="0.2">
      <c r="A704" s="8"/>
      <c r="B704" s="26"/>
      <c r="C704" s="26"/>
      <c r="D704" s="26"/>
      <c r="E704" s="26"/>
      <c r="F704" s="82"/>
      <c r="G704" s="82"/>
      <c r="H704" s="82"/>
      <c r="I704" s="401"/>
      <c r="W704" s="83"/>
      <c r="X704" s="26"/>
      <c r="Y704" s="26"/>
      <c r="Z704" s="26"/>
      <c r="AA704" s="26"/>
      <c r="AB704" s="26"/>
      <c r="AC704" s="26"/>
      <c r="AD704" s="26"/>
      <c r="AE704" s="26"/>
      <c r="AF704" s="26"/>
      <c r="AG704" s="26"/>
      <c r="AH704" s="26"/>
      <c r="AI704" s="26"/>
      <c r="AJ704" s="26"/>
    </row>
    <row r="705" spans="1:36" x14ac:dyDescent="0.2">
      <c r="A705" s="8"/>
      <c r="B705" s="26"/>
      <c r="C705" s="26"/>
      <c r="D705" s="26"/>
      <c r="E705" s="26"/>
      <c r="F705" s="82"/>
      <c r="G705" s="82"/>
      <c r="H705" s="82"/>
      <c r="I705" s="401"/>
      <c r="W705" s="83"/>
      <c r="X705" s="26"/>
      <c r="Y705" s="26"/>
      <c r="Z705" s="26"/>
      <c r="AA705" s="26"/>
      <c r="AB705" s="26"/>
      <c r="AC705" s="26"/>
      <c r="AD705" s="26"/>
      <c r="AE705" s="26"/>
      <c r="AF705" s="26"/>
      <c r="AG705" s="26"/>
      <c r="AH705" s="26"/>
      <c r="AI705" s="26"/>
      <c r="AJ705" s="26"/>
    </row>
    <row r="706" spans="1:36" x14ac:dyDescent="0.2">
      <c r="A706" s="8"/>
      <c r="B706" s="26"/>
      <c r="C706" s="26"/>
      <c r="D706" s="26"/>
      <c r="E706" s="26"/>
      <c r="F706" s="82"/>
      <c r="G706" s="82"/>
      <c r="H706" s="82"/>
      <c r="I706" s="401"/>
      <c r="W706" s="83"/>
      <c r="X706" s="26"/>
      <c r="Y706" s="26"/>
      <c r="Z706" s="26"/>
      <c r="AA706" s="26"/>
      <c r="AB706" s="26"/>
      <c r="AC706" s="26"/>
      <c r="AD706" s="26"/>
      <c r="AE706" s="26"/>
      <c r="AF706" s="26"/>
      <c r="AG706" s="26"/>
      <c r="AH706" s="26"/>
      <c r="AI706" s="26"/>
      <c r="AJ706" s="26"/>
    </row>
    <row r="707" spans="1:36" x14ac:dyDescent="0.2">
      <c r="A707" s="8"/>
      <c r="B707" s="26"/>
      <c r="C707" s="26"/>
      <c r="D707" s="26"/>
      <c r="E707" s="26"/>
      <c r="F707" s="82"/>
      <c r="G707" s="82"/>
      <c r="H707" s="82"/>
      <c r="I707" s="401"/>
      <c r="W707" s="83"/>
      <c r="X707" s="26"/>
      <c r="Y707" s="26"/>
      <c r="Z707" s="26"/>
      <c r="AA707" s="26"/>
      <c r="AB707" s="26"/>
      <c r="AC707" s="26"/>
      <c r="AD707" s="26"/>
      <c r="AE707" s="26"/>
      <c r="AF707" s="26"/>
      <c r="AG707" s="26"/>
      <c r="AH707" s="26"/>
      <c r="AI707" s="26"/>
      <c r="AJ707" s="26"/>
    </row>
    <row r="708" spans="1:36" x14ac:dyDescent="0.2">
      <c r="A708" s="8"/>
      <c r="B708" s="26"/>
      <c r="C708" s="26"/>
      <c r="D708" s="26"/>
      <c r="E708" s="26"/>
      <c r="F708" s="82"/>
      <c r="G708" s="82"/>
      <c r="H708" s="82"/>
      <c r="I708" s="401"/>
      <c r="W708" s="83"/>
      <c r="X708" s="26"/>
      <c r="Y708" s="26"/>
      <c r="Z708" s="26"/>
      <c r="AA708" s="26"/>
      <c r="AB708" s="26"/>
      <c r="AC708" s="26"/>
      <c r="AD708" s="26"/>
      <c r="AE708" s="26"/>
      <c r="AF708" s="26"/>
      <c r="AG708" s="26"/>
      <c r="AH708" s="26"/>
      <c r="AI708" s="26"/>
      <c r="AJ708" s="26"/>
    </row>
    <row r="709" spans="1:36" x14ac:dyDescent="0.2">
      <c r="A709" s="8"/>
      <c r="B709" s="26"/>
      <c r="C709" s="26"/>
      <c r="D709" s="26"/>
      <c r="E709" s="26"/>
      <c r="F709" s="82"/>
      <c r="G709" s="82"/>
      <c r="H709" s="82"/>
      <c r="I709" s="401"/>
      <c r="W709" s="83"/>
      <c r="X709" s="26"/>
      <c r="Y709" s="26"/>
      <c r="Z709" s="26"/>
      <c r="AA709" s="26"/>
      <c r="AB709" s="26"/>
      <c r="AC709" s="26"/>
      <c r="AD709" s="26"/>
      <c r="AE709" s="26"/>
      <c r="AF709" s="26"/>
      <c r="AG709" s="26"/>
      <c r="AH709" s="26"/>
      <c r="AI709" s="26"/>
      <c r="AJ709" s="26"/>
    </row>
    <row r="710" spans="1:36" x14ac:dyDescent="0.2">
      <c r="A710" s="8"/>
      <c r="B710" s="26"/>
      <c r="C710" s="26"/>
      <c r="D710" s="26"/>
      <c r="E710" s="26"/>
      <c r="F710" s="82"/>
      <c r="G710" s="82"/>
      <c r="H710" s="82"/>
      <c r="I710" s="401"/>
      <c r="W710" s="83"/>
      <c r="X710" s="26"/>
      <c r="Y710" s="26"/>
      <c r="Z710" s="26"/>
      <c r="AA710" s="26"/>
      <c r="AB710" s="26"/>
      <c r="AC710" s="26"/>
      <c r="AD710" s="26"/>
      <c r="AE710" s="26"/>
      <c r="AF710" s="26"/>
      <c r="AG710" s="26"/>
      <c r="AH710" s="26"/>
      <c r="AI710" s="26"/>
      <c r="AJ710" s="26"/>
    </row>
    <row r="711" spans="1:36" x14ac:dyDescent="0.2">
      <c r="A711" s="8"/>
      <c r="B711" s="26"/>
      <c r="C711" s="26"/>
      <c r="D711" s="26"/>
      <c r="E711" s="26"/>
      <c r="F711" s="82"/>
      <c r="G711" s="82"/>
      <c r="H711" s="82"/>
      <c r="I711" s="401"/>
      <c r="W711" s="83"/>
      <c r="X711" s="26"/>
      <c r="Y711" s="26"/>
      <c r="Z711" s="26"/>
      <c r="AA711" s="26"/>
      <c r="AB711" s="26"/>
      <c r="AC711" s="26"/>
      <c r="AD711" s="26"/>
      <c r="AE711" s="26"/>
      <c r="AF711" s="26"/>
      <c r="AG711" s="26"/>
      <c r="AH711" s="26"/>
      <c r="AI711" s="26"/>
      <c r="AJ711" s="26"/>
    </row>
    <row r="712" spans="1:36" x14ac:dyDescent="0.2">
      <c r="A712" s="8"/>
      <c r="B712" s="26"/>
      <c r="C712" s="26"/>
      <c r="D712" s="26"/>
      <c r="E712" s="26"/>
      <c r="F712" s="82"/>
      <c r="G712" s="82"/>
      <c r="H712" s="82"/>
      <c r="I712" s="401"/>
      <c r="W712" s="83"/>
      <c r="X712" s="26"/>
      <c r="Y712" s="26"/>
      <c r="Z712" s="26"/>
      <c r="AA712" s="26"/>
      <c r="AB712" s="26"/>
      <c r="AC712" s="26"/>
      <c r="AD712" s="26"/>
      <c r="AE712" s="26"/>
      <c r="AF712" s="26"/>
      <c r="AG712" s="26"/>
      <c r="AH712" s="26"/>
      <c r="AI712" s="26"/>
      <c r="AJ712" s="26"/>
    </row>
    <row r="713" spans="1:36" x14ac:dyDescent="0.2">
      <c r="A713" s="8"/>
      <c r="B713" s="26"/>
      <c r="C713" s="26"/>
      <c r="D713" s="26"/>
      <c r="E713" s="26"/>
      <c r="F713" s="82"/>
      <c r="G713" s="82"/>
      <c r="H713" s="82"/>
      <c r="I713" s="401"/>
      <c r="W713" s="83"/>
      <c r="X713" s="26"/>
      <c r="Y713" s="26"/>
      <c r="Z713" s="26"/>
      <c r="AA713" s="26"/>
      <c r="AB713" s="26"/>
      <c r="AC713" s="26"/>
      <c r="AD713" s="26"/>
      <c r="AE713" s="26"/>
      <c r="AF713" s="26"/>
      <c r="AG713" s="26"/>
      <c r="AH713" s="26"/>
      <c r="AI713" s="26"/>
      <c r="AJ713" s="26"/>
    </row>
    <row r="714" spans="1:36" x14ac:dyDescent="0.2">
      <c r="A714" s="8"/>
      <c r="B714" s="26"/>
      <c r="C714" s="26"/>
      <c r="D714" s="26"/>
      <c r="E714" s="26"/>
      <c r="F714" s="82"/>
      <c r="G714" s="82"/>
      <c r="H714" s="82"/>
      <c r="I714" s="401"/>
      <c r="W714" s="83"/>
      <c r="X714" s="26"/>
      <c r="Y714" s="26"/>
      <c r="Z714" s="26"/>
      <c r="AA714" s="26"/>
      <c r="AB714" s="26"/>
      <c r="AC714" s="26"/>
      <c r="AD714" s="26"/>
      <c r="AE714" s="26"/>
      <c r="AF714" s="26"/>
      <c r="AG714" s="26"/>
      <c r="AH714" s="26"/>
      <c r="AI714" s="26"/>
      <c r="AJ714" s="26"/>
    </row>
    <row r="715" spans="1:36" x14ac:dyDescent="0.2">
      <c r="A715" s="8"/>
      <c r="B715" s="26"/>
      <c r="C715" s="26"/>
      <c r="D715" s="26"/>
      <c r="E715" s="26"/>
      <c r="F715" s="82"/>
      <c r="G715" s="82"/>
      <c r="H715" s="82"/>
      <c r="I715" s="401"/>
      <c r="W715" s="83"/>
      <c r="X715" s="26"/>
      <c r="Y715" s="26"/>
      <c r="Z715" s="26"/>
      <c r="AA715" s="26"/>
      <c r="AB715" s="26"/>
      <c r="AC715" s="26"/>
      <c r="AD715" s="26"/>
      <c r="AE715" s="26"/>
      <c r="AF715" s="26"/>
      <c r="AG715" s="26"/>
      <c r="AH715" s="26"/>
      <c r="AI715" s="26"/>
      <c r="AJ715" s="26"/>
    </row>
    <row r="716" spans="1:36" x14ac:dyDescent="0.2">
      <c r="A716" s="8"/>
      <c r="B716" s="26"/>
      <c r="C716" s="26"/>
      <c r="D716" s="26"/>
      <c r="E716" s="26"/>
      <c r="F716" s="82"/>
      <c r="G716" s="82"/>
      <c r="H716" s="82"/>
      <c r="I716" s="401"/>
      <c r="W716" s="83"/>
      <c r="X716" s="26"/>
      <c r="Y716" s="26"/>
      <c r="Z716" s="26"/>
      <c r="AA716" s="26"/>
      <c r="AB716" s="26"/>
      <c r="AC716" s="26"/>
      <c r="AD716" s="26"/>
      <c r="AE716" s="26"/>
      <c r="AF716" s="26"/>
      <c r="AG716" s="26"/>
      <c r="AH716" s="26"/>
      <c r="AI716" s="26"/>
      <c r="AJ716" s="26"/>
    </row>
    <row r="717" spans="1:36" x14ac:dyDescent="0.2">
      <c r="A717" s="8"/>
      <c r="B717" s="26"/>
      <c r="C717" s="26"/>
      <c r="D717" s="26"/>
      <c r="E717" s="26"/>
      <c r="F717" s="82"/>
      <c r="G717" s="82"/>
      <c r="H717" s="82"/>
      <c r="I717" s="401"/>
      <c r="W717" s="83"/>
      <c r="X717" s="26"/>
      <c r="Y717" s="26"/>
      <c r="Z717" s="26"/>
      <c r="AA717" s="26"/>
      <c r="AB717" s="26"/>
      <c r="AC717" s="26"/>
      <c r="AD717" s="26"/>
      <c r="AE717" s="26"/>
      <c r="AF717" s="26"/>
      <c r="AG717" s="26"/>
      <c r="AH717" s="26"/>
      <c r="AI717" s="26"/>
      <c r="AJ717" s="26"/>
    </row>
    <row r="718" spans="1:36" x14ac:dyDescent="0.2">
      <c r="A718" s="8"/>
      <c r="B718" s="26"/>
      <c r="C718" s="26"/>
      <c r="D718" s="26"/>
      <c r="E718" s="26"/>
      <c r="F718" s="82"/>
      <c r="G718" s="82"/>
      <c r="H718" s="82"/>
      <c r="I718" s="401"/>
      <c r="W718" s="83"/>
      <c r="X718" s="26"/>
      <c r="Y718" s="26"/>
      <c r="Z718" s="26"/>
      <c r="AA718" s="26"/>
      <c r="AB718" s="26"/>
      <c r="AC718" s="26"/>
      <c r="AD718" s="26"/>
      <c r="AE718" s="26"/>
      <c r="AF718" s="26"/>
      <c r="AG718" s="26"/>
      <c r="AH718" s="26"/>
      <c r="AI718" s="26"/>
      <c r="AJ718" s="26"/>
    </row>
    <row r="719" spans="1:36" x14ac:dyDescent="0.2">
      <c r="A719" s="8"/>
      <c r="B719" s="26"/>
      <c r="C719" s="26"/>
      <c r="D719" s="26"/>
      <c r="E719" s="26"/>
      <c r="F719" s="82"/>
      <c r="G719" s="82"/>
      <c r="H719" s="82"/>
      <c r="I719" s="401"/>
      <c r="W719" s="83"/>
      <c r="X719" s="26"/>
      <c r="Y719" s="26"/>
      <c r="Z719" s="26"/>
      <c r="AA719" s="26"/>
      <c r="AB719" s="26"/>
      <c r="AC719" s="26"/>
      <c r="AD719" s="26"/>
      <c r="AE719" s="26"/>
      <c r="AF719" s="26"/>
      <c r="AG719" s="26"/>
      <c r="AH719" s="26"/>
      <c r="AI719" s="26"/>
      <c r="AJ719" s="26"/>
    </row>
    <row r="720" spans="1:36" x14ac:dyDescent="0.2">
      <c r="A720" s="8"/>
      <c r="B720" s="26"/>
      <c r="C720" s="26"/>
      <c r="D720" s="26"/>
      <c r="E720" s="26"/>
      <c r="F720" s="82"/>
      <c r="G720" s="82"/>
      <c r="H720" s="82"/>
      <c r="I720" s="401"/>
      <c r="W720" s="83"/>
      <c r="X720" s="26"/>
      <c r="Y720" s="26"/>
      <c r="Z720" s="26"/>
      <c r="AA720" s="26"/>
      <c r="AB720" s="26"/>
      <c r="AC720" s="26"/>
      <c r="AD720" s="26"/>
      <c r="AE720" s="26"/>
      <c r="AF720" s="26"/>
      <c r="AG720" s="26"/>
      <c r="AH720" s="26"/>
      <c r="AI720" s="26"/>
      <c r="AJ720" s="26"/>
    </row>
    <row r="721" spans="1:36" x14ac:dyDescent="0.2">
      <c r="A721" s="8"/>
      <c r="B721" s="26"/>
      <c r="C721" s="26"/>
      <c r="D721" s="26"/>
      <c r="E721" s="26"/>
      <c r="F721" s="82"/>
      <c r="G721" s="82"/>
      <c r="H721" s="82"/>
      <c r="I721" s="401"/>
      <c r="W721" s="83"/>
      <c r="X721" s="26"/>
      <c r="Y721" s="26"/>
      <c r="Z721" s="26"/>
      <c r="AA721" s="26"/>
      <c r="AB721" s="26"/>
      <c r="AC721" s="26"/>
      <c r="AD721" s="26"/>
      <c r="AE721" s="26"/>
      <c r="AF721" s="26"/>
      <c r="AG721" s="26"/>
      <c r="AH721" s="26"/>
      <c r="AI721" s="26"/>
      <c r="AJ721" s="26"/>
    </row>
    <row r="722" spans="1:36" x14ac:dyDescent="0.2">
      <c r="A722" s="8"/>
      <c r="B722" s="26"/>
      <c r="C722" s="26"/>
      <c r="D722" s="26"/>
      <c r="E722" s="26"/>
      <c r="F722" s="82"/>
      <c r="G722" s="82"/>
      <c r="H722" s="82"/>
      <c r="I722" s="401"/>
      <c r="W722" s="83"/>
      <c r="X722" s="26"/>
      <c r="Y722" s="26"/>
      <c r="Z722" s="26"/>
      <c r="AA722" s="26"/>
      <c r="AB722" s="26"/>
      <c r="AC722" s="26"/>
      <c r="AD722" s="26"/>
      <c r="AE722" s="26"/>
      <c r="AF722" s="26"/>
      <c r="AG722" s="26"/>
      <c r="AH722" s="26"/>
      <c r="AI722" s="26"/>
      <c r="AJ722" s="26"/>
    </row>
    <row r="723" spans="1:36" x14ac:dyDescent="0.2">
      <c r="A723" s="8"/>
      <c r="B723" s="26"/>
      <c r="C723" s="26"/>
      <c r="D723" s="26"/>
      <c r="E723" s="26"/>
      <c r="F723" s="82"/>
      <c r="G723" s="82"/>
      <c r="H723" s="82"/>
      <c r="I723" s="401"/>
      <c r="W723" s="83"/>
      <c r="X723" s="26"/>
      <c r="Y723" s="26"/>
      <c r="Z723" s="26"/>
      <c r="AA723" s="26"/>
      <c r="AB723" s="26"/>
      <c r="AC723" s="26"/>
      <c r="AD723" s="26"/>
      <c r="AE723" s="26"/>
      <c r="AF723" s="26"/>
      <c r="AG723" s="26"/>
      <c r="AH723" s="26"/>
      <c r="AI723" s="26"/>
      <c r="AJ723" s="26"/>
    </row>
    <row r="724" spans="1:36" x14ac:dyDescent="0.2">
      <c r="A724" s="8"/>
      <c r="B724" s="26"/>
      <c r="C724" s="26"/>
      <c r="D724" s="26"/>
      <c r="E724" s="26"/>
      <c r="F724" s="82"/>
      <c r="G724" s="82"/>
      <c r="H724" s="82"/>
      <c r="I724" s="401"/>
      <c r="W724" s="83"/>
      <c r="X724" s="26"/>
      <c r="Y724" s="26"/>
      <c r="Z724" s="26"/>
      <c r="AA724" s="26"/>
      <c r="AB724" s="26"/>
      <c r="AC724" s="26"/>
      <c r="AD724" s="26"/>
      <c r="AE724" s="26"/>
      <c r="AF724" s="26"/>
      <c r="AG724" s="26"/>
      <c r="AH724" s="26"/>
      <c r="AI724" s="26"/>
      <c r="AJ724" s="26"/>
    </row>
    <row r="725" spans="1:36" x14ac:dyDescent="0.2">
      <c r="A725" s="8"/>
      <c r="B725" s="26"/>
      <c r="C725" s="26"/>
      <c r="D725" s="26"/>
      <c r="E725" s="26"/>
      <c r="F725" s="82"/>
      <c r="G725" s="82"/>
      <c r="H725" s="82"/>
      <c r="I725" s="401"/>
      <c r="W725" s="83"/>
      <c r="X725" s="26"/>
      <c r="Y725" s="26"/>
      <c r="Z725" s="26"/>
      <c r="AA725" s="26"/>
      <c r="AB725" s="26"/>
      <c r="AC725" s="26"/>
      <c r="AD725" s="26"/>
      <c r="AE725" s="26"/>
      <c r="AF725" s="26"/>
      <c r="AG725" s="26"/>
      <c r="AH725" s="26"/>
      <c r="AI725" s="26"/>
      <c r="AJ725" s="26"/>
    </row>
    <row r="726" spans="1:36" x14ac:dyDescent="0.2">
      <c r="A726" s="8"/>
      <c r="B726" s="26"/>
      <c r="C726" s="26"/>
      <c r="D726" s="26"/>
      <c r="E726" s="26"/>
      <c r="F726" s="82"/>
      <c r="G726" s="82"/>
      <c r="H726" s="82"/>
      <c r="I726" s="401"/>
      <c r="W726" s="83"/>
      <c r="X726" s="26"/>
      <c r="Y726" s="26"/>
      <c r="Z726" s="26"/>
      <c r="AA726" s="26"/>
      <c r="AB726" s="26"/>
      <c r="AC726" s="26"/>
      <c r="AD726" s="26"/>
      <c r="AE726" s="26"/>
      <c r="AF726" s="26"/>
      <c r="AG726" s="26"/>
      <c r="AH726" s="26"/>
      <c r="AI726" s="26"/>
      <c r="AJ726" s="26"/>
    </row>
    <row r="727" spans="1:36" x14ac:dyDescent="0.2">
      <c r="A727" s="8"/>
      <c r="B727" s="26"/>
      <c r="C727" s="26"/>
      <c r="D727" s="26"/>
      <c r="E727" s="26"/>
      <c r="F727" s="82"/>
      <c r="G727" s="82"/>
      <c r="H727" s="82"/>
      <c r="I727" s="401"/>
      <c r="W727" s="83"/>
      <c r="X727" s="26"/>
      <c r="Y727" s="26"/>
      <c r="Z727" s="26"/>
      <c r="AA727" s="26"/>
      <c r="AB727" s="26"/>
      <c r="AC727" s="26"/>
      <c r="AD727" s="26"/>
      <c r="AE727" s="26"/>
      <c r="AF727" s="26"/>
      <c r="AG727" s="26"/>
      <c r="AH727" s="26"/>
      <c r="AI727" s="26"/>
      <c r="AJ727" s="26"/>
    </row>
  </sheetData>
  <autoFilter ref="A16:AJ499"/>
  <mergeCells count="287">
    <mergeCell ref="W82:W83"/>
    <mergeCell ref="U82:U83"/>
    <mergeCell ref="T82:T83"/>
    <mergeCell ref="V125:V126"/>
    <mergeCell ref="B170:B171"/>
    <mergeCell ref="B181:B182"/>
    <mergeCell ref="B82:B83"/>
    <mergeCell ref="E125:E126"/>
    <mergeCell ref="B84:B89"/>
    <mergeCell ref="B166:B167"/>
    <mergeCell ref="G129:G134"/>
    <mergeCell ref="B114:B115"/>
    <mergeCell ref="B90:B95"/>
    <mergeCell ref="E90:E95"/>
    <mergeCell ref="B125:B126"/>
    <mergeCell ref="B140:B141"/>
    <mergeCell ref="B160:B161"/>
    <mergeCell ref="E82:E83"/>
    <mergeCell ref="W285:W286"/>
    <mergeCell ref="W265:W269"/>
    <mergeCell ref="W292:W293"/>
    <mergeCell ref="W283:W284"/>
    <mergeCell ref="W310:W311"/>
    <mergeCell ref="U253:U254"/>
    <mergeCell ref="W253:W254"/>
    <mergeCell ref="J292:J293"/>
    <mergeCell ref="B292:B293"/>
    <mergeCell ref="S289:S290"/>
    <mergeCell ref="B163:B164"/>
    <mergeCell ref="E163:E164"/>
    <mergeCell ref="B168:B169"/>
    <mergeCell ref="V163:V164"/>
    <mergeCell ref="W257:W258"/>
    <mergeCell ref="W409:W412"/>
    <mergeCell ref="B403:B404"/>
    <mergeCell ref="B409:B412"/>
    <mergeCell ref="P289:P290"/>
    <mergeCell ref="Q289:Q290"/>
    <mergeCell ref="W289:W290"/>
    <mergeCell ref="B323:B378"/>
    <mergeCell ref="J384:J398"/>
    <mergeCell ref="B384:B398"/>
    <mergeCell ref="V384:V398"/>
    <mergeCell ref="W323:W378"/>
    <mergeCell ref="G248:G251"/>
    <mergeCell ref="T198:T199"/>
    <mergeCell ref="W255:W256"/>
    <mergeCell ref="W181:W182"/>
    <mergeCell ref="W184:W185"/>
    <mergeCell ref="U384:U398"/>
    <mergeCell ref="W384:W398"/>
    <mergeCell ref="W315:W316"/>
    <mergeCell ref="A129:A134"/>
    <mergeCell ref="A84:A89"/>
    <mergeCell ref="W419:W420"/>
    <mergeCell ref="B320:B321"/>
    <mergeCell ref="W320:W321"/>
    <mergeCell ref="G323:G378"/>
    <mergeCell ref="B289:B290"/>
    <mergeCell ref="B244:B245"/>
    <mergeCell ref="E257:E258"/>
    <mergeCell ref="B315:B319"/>
    <mergeCell ref="W317:W319"/>
    <mergeCell ref="B104:B107"/>
    <mergeCell ref="B150:B151"/>
    <mergeCell ref="B135:B136"/>
    <mergeCell ref="B96:B98"/>
    <mergeCell ref="B142:B144"/>
    <mergeCell ref="B156:B157"/>
    <mergeCell ref="B119:B121"/>
    <mergeCell ref="B129:B134"/>
    <mergeCell ref="W150:W151"/>
    <mergeCell ref="Q129:Q134"/>
    <mergeCell ref="W96:W98"/>
    <mergeCell ref="J156:J157"/>
    <mergeCell ref="J323:J378"/>
    <mergeCell ref="B499:W499"/>
    <mergeCell ref="B485:B486"/>
    <mergeCell ref="B474:B475"/>
    <mergeCell ref="V479:V480"/>
    <mergeCell ref="B496:W496"/>
    <mergeCell ref="E481:E482"/>
    <mergeCell ref="B497:W497"/>
    <mergeCell ref="W481:W482"/>
    <mergeCell ref="E478:E480"/>
    <mergeCell ref="B498:W498"/>
    <mergeCell ref="W485:W486"/>
    <mergeCell ref="B495:W495"/>
    <mergeCell ref="V457:V460"/>
    <mergeCell ref="B481:B482"/>
    <mergeCell ref="U479:U480"/>
    <mergeCell ref="B478:B480"/>
    <mergeCell ref="W474:W475"/>
    <mergeCell ref="W428:W429"/>
    <mergeCell ref="W479:W480"/>
    <mergeCell ref="U457:U460"/>
    <mergeCell ref="J435:J436"/>
    <mergeCell ref="W492:W493"/>
    <mergeCell ref="B492:B493"/>
    <mergeCell ref="W431:W433"/>
    <mergeCell ref="J431:J433"/>
    <mergeCell ref="B457:B460"/>
    <mergeCell ref="W457:W460"/>
    <mergeCell ref="W435:W436"/>
    <mergeCell ref="B442:B455"/>
    <mergeCell ref="W442:W455"/>
    <mergeCell ref="B73:B76"/>
    <mergeCell ref="B78:B79"/>
    <mergeCell ref="V24:V26"/>
    <mergeCell ref="V28:V30"/>
    <mergeCell ref="B41:B45"/>
    <mergeCell ref="J15:J16"/>
    <mergeCell ref="B70:B71"/>
    <mergeCell ref="D15:F15"/>
    <mergeCell ref="W61:W66"/>
    <mergeCell ref="B56:B57"/>
    <mergeCell ref="W52:W53"/>
    <mergeCell ref="V52:V53"/>
    <mergeCell ref="W28:W30"/>
    <mergeCell ref="C15:C16"/>
    <mergeCell ref="B61:B68"/>
    <mergeCell ref="B52:B53"/>
    <mergeCell ref="V32:V34"/>
    <mergeCell ref="H15:H16"/>
    <mergeCell ref="B17:B18"/>
    <mergeCell ref="U32:U34"/>
    <mergeCell ref="E78:E79"/>
    <mergeCell ref="G15:G16"/>
    <mergeCell ref="E52:E53"/>
    <mergeCell ref="B19:B22"/>
    <mergeCell ref="B9:W9"/>
    <mergeCell ref="B11:W11"/>
    <mergeCell ref="B12:W12"/>
    <mergeCell ref="B39:B40"/>
    <mergeCell ref="J39:J40"/>
    <mergeCell ref="J56:J57"/>
    <mergeCell ref="W56:W57"/>
    <mergeCell ref="E26:E27"/>
    <mergeCell ref="E24:E25"/>
    <mergeCell ref="E28:E29"/>
    <mergeCell ref="E30:E31"/>
    <mergeCell ref="J41:J45"/>
    <mergeCell ref="E41:E45"/>
    <mergeCell ref="E32:E33"/>
    <mergeCell ref="I15:I16"/>
    <mergeCell ref="T15:T16"/>
    <mergeCell ref="V15:V16"/>
    <mergeCell ref="W15:W16"/>
    <mergeCell ref="W32:W34"/>
    <mergeCell ref="W41:W45"/>
    <mergeCell ref="W24:W26"/>
    <mergeCell ref="W39:W40"/>
    <mergeCell ref="K15:S15"/>
    <mergeCell ref="W17:W18"/>
    <mergeCell ref="AE15:AE16"/>
    <mergeCell ref="J114:J115"/>
    <mergeCell ref="Y15:Y16"/>
    <mergeCell ref="J96:J98"/>
    <mergeCell ref="J229:J230"/>
    <mergeCell ref="J119:J121"/>
    <mergeCell ref="W119:W121"/>
    <mergeCell ref="J204:J205"/>
    <mergeCell ref="W214:W216"/>
    <mergeCell ref="W73:W76"/>
    <mergeCell ref="W70:W71"/>
    <mergeCell ref="W78:W79"/>
    <mergeCell ref="W156:W157"/>
    <mergeCell ref="W204:W205"/>
    <mergeCell ref="W186:W190"/>
    <mergeCell ref="J186:J190"/>
    <mergeCell ref="J168:J169"/>
    <mergeCell ref="W168:W169"/>
    <mergeCell ref="U198:U199"/>
    <mergeCell ref="J198:J199"/>
    <mergeCell ref="L198:L199"/>
    <mergeCell ref="M198:M199"/>
    <mergeCell ref="W142:W144"/>
    <mergeCell ref="Z15:Z16"/>
    <mergeCell ref="AD15:AD16"/>
    <mergeCell ref="X15:X16"/>
    <mergeCell ref="E70:E71"/>
    <mergeCell ref="B186:B190"/>
    <mergeCell ref="J84:J89"/>
    <mergeCell ref="E84:E89"/>
    <mergeCell ref="G84:G89"/>
    <mergeCell ref="W84:W89"/>
    <mergeCell ref="B15:B16"/>
    <mergeCell ref="B24:B31"/>
    <mergeCell ref="B32:B34"/>
    <mergeCell ref="W90:W95"/>
    <mergeCell ref="G90:G95"/>
    <mergeCell ref="N129:N134"/>
    <mergeCell ref="M129:M134"/>
    <mergeCell ref="L129:L134"/>
    <mergeCell ref="K129:K134"/>
    <mergeCell ref="P129:P134"/>
    <mergeCell ref="W114:W115"/>
    <mergeCell ref="U129:U134"/>
    <mergeCell ref="V114:V115"/>
    <mergeCell ref="J129:J134"/>
    <mergeCell ref="T129:T134"/>
    <mergeCell ref="J82:J83"/>
    <mergeCell ref="U125:U126"/>
    <mergeCell ref="O129:O134"/>
    <mergeCell ref="W129:W134"/>
    <mergeCell ref="J90:J95"/>
    <mergeCell ref="W125:W126"/>
    <mergeCell ref="J310:J311"/>
    <mergeCell ref="J304:J309"/>
    <mergeCell ref="W135:W136"/>
    <mergeCell ref="W304:W309"/>
    <mergeCell ref="W300:W301"/>
    <mergeCell ref="V300:V301"/>
    <mergeCell ref="W270:W275"/>
    <mergeCell ref="W140:W141"/>
    <mergeCell ref="W160:W161"/>
    <mergeCell ref="W166:W167"/>
    <mergeCell ref="W163:W164"/>
    <mergeCell ref="W276:W282"/>
    <mergeCell ref="U276:U282"/>
    <mergeCell ref="W170:W171"/>
    <mergeCell ref="J181:J182"/>
    <mergeCell ref="U163:U164"/>
    <mergeCell ref="W248:W251"/>
    <mergeCell ref="V160:V161"/>
    <mergeCell ref="J135:J136"/>
    <mergeCell ref="B469:B470"/>
    <mergeCell ref="B435:B436"/>
    <mergeCell ref="B198:B199"/>
    <mergeCell ref="E265:E269"/>
    <mergeCell ref="B270:B275"/>
    <mergeCell ref="B248:B251"/>
    <mergeCell ref="B204:B205"/>
    <mergeCell ref="E248:E251"/>
    <mergeCell ref="E221:E223"/>
    <mergeCell ref="B209:B212"/>
    <mergeCell ref="B260:B262"/>
    <mergeCell ref="B221:B223"/>
    <mergeCell ref="B238:B239"/>
    <mergeCell ref="B431:B433"/>
    <mergeCell ref="B200:B203"/>
    <mergeCell ref="B257:B258"/>
    <mergeCell ref="B255:B256"/>
    <mergeCell ref="B461:B462"/>
    <mergeCell ref="B428:B429"/>
    <mergeCell ref="B419:B420"/>
    <mergeCell ref="B400:B401"/>
    <mergeCell ref="X265:X269"/>
    <mergeCell ref="X170:X171"/>
    <mergeCell ref="B285:B286"/>
    <mergeCell ref="B184:B185"/>
    <mergeCell ref="B229:B230"/>
    <mergeCell ref="B265:B269"/>
    <mergeCell ref="E300:E301"/>
    <mergeCell ref="B214:B216"/>
    <mergeCell ref="B276:B282"/>
    <mergeCell ref="W244:W245"/>
    <mergeCell ref="W238:W239"/>
    <mergeCell ref="N198:N199"/>
    <mergeCell ref="Q198:Q199"/>
    <mergeCell ref="O198:O199"/>
    <mergeCell ref="P198:P199"/>
    <mergeCell ref="V204:V205"/>
    <mergeCell ref="W221:W223"/>
    <mergeCell ref="U221:U223"/>
    <mergeCell ref="W198:W199"/>
    <mergeCell ref="W229:W230"/>
    <mergeCell ref="J270:J275"/>
    <mergeCell ref="M289:M290"/>
    <mergeCell ref="T289:T290"/>
    <mergeCell ref="J170:J171"/>
    <mergeCell ref="V221:V223"/>
    <mergeCell ref="L289:L290"/>
    <mergeCell ref="E181:E182"/>
    <mergeCell ref="J238:J239"/>
    <mergeCell ref="J253:J254"/>
    <mergeCell ref="B422:B423"/>
    <mergeCell ref="B283:B284"/>
    <mergeCell ref="B300:B301"/>
    <mergeCell ref="B304:B309"/>
    <mergeCell ref="B253:B254"/>
    <mergeCell ref="B310:B311"/>
    <mergeCell ref="V419:V420"/>
    <mergeCell ref="U289:U290"/>
    <mergeCell ref="N289:N290"/>
    <mergeCell ref="O289:O290"/>
    <mergeCell ref="G198:G199"/>
  </mergeCells>
  <phoneticPr fontId="11" type="noConversion"/>
  <dataValidations count="3">
    <dataValidation type="list" allowBlank="1" showInputMessage="1" showErrorMessage="1" sqref="F149:F151">
      <formula1>$AF$7:$AF$26</formula1>
    </dataValidation>
    <dataValidation type="list" allowBlank="1" showInputMessage="1" showErrorMessage="1" sqref="F158:F182 F38:F148 F23:F36 F469:F65723 F152:F155 F184:F289 F294:F467 F1:F18">
      <formula1>$AF$7:$AF$28</formula1>
    </dataValidation>
    <dataValidation type="list" allowBlank="1" showInputMessage="1" showErrorMessage="1" sqref="H17:H467 H469:H494">
      <formula1>$AG$9:$AG$34</formula1>
    </dataValidation>
  </dataValidations>
  <pageMargins left="0.75" right="0.75" top="1" bottom="1" header="0.5" footer="0.5"/>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2B707FBCC21A49ADE4F3E388365302" ma:contentTypeVersion="0" ma:contentTypeDescription="Create a new document." ma:contentTypeScope="" ma:versionID="8d731b3a0c30987060635d8d77c4f730">
  <xsd:schema xmlns:xsd="http://www.w3.org/2001/XMLSchema" xmlns:xs="http://www.w3.org/2001/XMLSchema" xmlns:p="http://schemas.microsoft.com/office/2006/metadata/properties" targetNamespace="http://schemas.microsoft.com/office/2006/metadata/properties" ma:root="true" ma:fieldsID="73a07294f8170849c10cc2fae2ff00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272EB-0975-4519-917E-98A5F6205092}">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19BE3EEC-2F0E-4907-AB10-63EBEFDE8189}">
  <ds:schemaRefs>
    <ds:schemaRef ds:uri="http://schemas.microsoft.com/sharepoint/v3/contenttype/forms"/>
  </ds:schemaRefs>
</ds:datastoreItem>
</file>

<file path=customXml/itemProps3.xml><?xml version="1.0" encoding="utf-8"?>
<ds:datastoreItem xmlns:ds="http://schemas.openxmlformats.org/officeDocument/2006/customXml" ds:itemID="{938342D7-97C4-4BE8-AC76-0ACF201DB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 - included studies</vt:lpstr>
    </vt:vector>
  </TitlesOfParts>
  <Company>Oxford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hdakin</dc:creator>
  <cp:lastModifiedBy>Helen Dakin</cp:lastModifiedBy>
  <cp:lastPrinted>2015-09-29T14:10:49Z</cp:lastPrinted>
  <dcterms:created xsi:type="dcterms:W3CDTF">2010-10-08T10:57:18Z</dcterms:created>
  <dcterms:modified xsi:type="dcterms:W3CDTF">2023-12-05T12:02:22Z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0x010100022B707FBCC21A49ADE4F3E388365302</vt:lpwstr>
  </property>
</Properties>
</file>