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Introduction" sheetId="1" r:id="rId1"/>
    <sheet name="Licence T&amp;Cs" sheetId="2" r:id="rId2"/>
    <sheet name="OPTIONS v1.0" sheetId="3" r:id="rId3"/>
    <sheet name="Parameters" sheetId="4" state="veryHidden" r:id="rId4"/>
    <sheet name="RFS predictions" sheetId="5" state="veryHidden" r:id="rId5"/>
  </sheets>
  <definedNames>
    <definedName name="_Ref189625183" localSheetId="1">'Licence T&amp;Cs'!$B$23</definedName>
    <definedName name="a">#REF!</definedName>
    <definedName name="a1000301" localSheetId="1">'Licence T&amp;Cs'!$B$41</definedName>
    <definedName name="a201476" localSheetId="1">'Licence T&amp;Cs'!$B$45</definedName>
    <definedName name="a236056" localSheetId="1">'Licence T&amp;Cs'!$B$35</definedName>
    <definedName name="a310060" localSheetId="1">'Licence T&amp;Cs'!$B$39</definedName>
    <definedName name="a333959" localSheetId="1">'Licence T&amp;Cs'!$B$29</definedName>
    <definedName name="a522918" localSheetId="1">'Licence T&amp;Cs'!$B$14</definedName>
    <definedName name="a569003" localSheetId="1">'Licence T&amp;Cs'!$B$43</definedName>
    <definedName name="a588274" localSheetId="1">'Licence T&amp;Cs'!$B$7</definedName>
    <definedName name="a622355" localSheetId="1">'Licence T&amp;Cs'!$B$27</definedName>
    <definedName name="a819484" localSheetId="1">'Licence T&amp;Cs'!$B$36</definedName>
    <definedName name="a872071" localSheetId="1">'Licence T&amp;Cs'!$B$25</definedName>
    <definedName name="a893488" localSheetId="1">'Licence T&amp;Cs'!$B$37</definedName>
    <definedName name="a990385" localSheetId="1">'Licence T&amp;Cs'!$B$31</definedName>
    <definedName name="aa">#REF!</definedName>
    <definedName name="aaa">#REF!</definedName>
    <definedName name="aaaa">#REF!</definedName>
    <definedName name="aaaaa">#REF!</definedName>
    <definedName name="aaaaaa">#REF!</definedName>
    <definedName name="age">'Parameters'!$B$3</definedName>
    <definedName name="array">#REF!</definedName>
    <definedName name="b">#REF!</definedName>
    <definedName name="bb">#REF!</definedName>
    <definedName name="bbb">#REF!</definedName>
    <definedName name="bbbb">#REF!</definedName>
    <definedName name="bbbbb">#REF!</definedName>
    <definedName name="c_">#REF!</definedName>
    <definedName name="cc">#REF!</definedName>
    <definedName name="ccc">#REF!</definedName>
    <definedName name="cccc">#REF!</definedName>
    <definedName name="ccccc">#REF!</definedName>
    <definedName name="CCCon">'Parameters'!#REF!</definedName>
    <definedName name="CCCont">'Parameters'!#REF!</definedName>
    <definedName name="CCI">'Parameters'!#REF!</definedName>
    <definedName name="CCMFcyc">'Parameters'!#REF!</definedName>
    <definedName name="CcmfTox">'Parameters'!#REF!</definedName>
    <definedName name="CCRy1">'Parameters'!#REF!</definedName>
    <definedName name="CCRy2">'Parameters'!#REF!</definedName>
    <definedName name="CCRy3">'Parameters'!#REF!</definedName>
    <definedName name="CCRy4">'Parameters'!#REF!</definedName>
    <definedName name="CCRy5">'Parameters'!#REF!</definedName>
    <definedName name="CDRy1">'Parameters'!#REF!</definedName>
    <definedName name="CDRy2">'Parameters'!#REF!</definedName>
    <definedName name="CDRy3">'Parameters'!#REF!</definedName>
    <definedName name="CDRy4">'Parameters'!#REF!</definedName>
    <definedName name="CDRy5">'Parameters'!#REF!</definedName>
    <definedName name="CFECcyc">'Parameters'!#REF!</definedName>
    <definedName name="CFECDcyc">'Parameters'!#REF!</definedName>
    <definedName name="CfecdTox">'Parameters'!#REF!</definedName>
    <definedName name="CfecTox">'Parameters'!#REF!</definedName>
    <definedName name="CGP">'Parameters'!#REF!</definedName>
    <definedName name="Chorm">'Parameters'!#REF!</definedName>
    <definedName name="CLRy1">'Parameters'!#REF!</definedName>
    <definedName name="CLRy2">'Parameters'!#REF!</definedName>
    <definedName name="CLRy3">'Parameters'!#REF!</definedName>
    <definedName name="CLRy4">'Parameters'!#REF!</definedName>
    <definedName name="CLRy5">'Parameters'!#REF!</definedName>
    <definedName name="Cmamm">'Parameters'!#REF!</definedName>
    <definedName name="Contralateral">'Parameters'!$B$38</definedName>
    <definedName name="Cop">'Parameters'!#REF!</definedName>
    <definedName name="Csurv">'Parameters'!#REF!</definedName>
    <definedName name="CTC">'Parameters'!#REF!</definedName>
    <definedName name="CToxC">'Parameters'!#REF!</definedName>
    <definedName name="CToxI">'Parameters'!#REF!</definedName>
    <definedName name="cycle">#REF!</definedName>
    <definedName name="d">#REF!</definedName>
    <definedName name="data1">#REF!</definedName>
    <definedName name="data2">#REF!</definedName>
    <definedName name="data3">#REF!</definedName>
    <definedName name="data5">#REF!</definedName>
    <definedName name="data7">#REF!</definedName>
    <definedName name="dataset">#REF!</definedName>
    <definedName name="datatable">#REF!</definedName>
    <definedName name="dd">#REF!</definedName>
    <definedName name="ddd">#REF!</definedName>
    <definedName name="dddd">#REF!</definedName>
    <definedName name="ddddd">#REF!</definedName>
    <definedName name="e">#REF!</definedName>
    <definedName name="ee">#REF!</definedName>
    <definedName name="eee">#REF!</definedName>
    <definedName name="eeee">#REF!</definedName>
    <definedName name="eeeee">#REF!</definedName>
    <definedName name="er">'Parameters'!$B$7</definedName>
    <definedName name="f">#REF!</definedName>
    <definedName name="ff">#REF!</definedName>
    <definedName name="fff">#REF!</definedName>
    <definedName name="ffff">#REF!</definedName>
    <definedName name="fffff">#REF!</definedName>
    <definedName name="g">#REF!</definedName>
    <definedName name="gg">#REF!</definedName>
    <definedName name="ggg">#REF!</definedName>
    <definedName name="gggg">#REF!</definedName>
    <definedName name="ggggg">#REF!</definedName>
    <definedName name="grade">'Parameters'!$B$6</definedName>
    <definedName name="h">#REF!</definedName>
    <definedName name="hh">#REF!</definedName>
    <definedName name="hhh">#REF!</definedName>
    <definedName name="hhhh">#REF!</definedName>
    <definedName name="hhhhh">#REF!</definedName>
    <definedName name="i">#REF!</definedName>
    <definedName name="ii">#REF!</definedName>
    <definedName name="iii">#REF!</definedName>
    <definedName name="iiii">#REF!</definedName>
    <definedName name="iiiii">#REF!</definedName>
    <definedName name="Index">#REF!</definedName>
    <definedName name="j">#REF!</definedName>
    <definedName name="jj">#REF!</definedName>
    <definedName name="jjj">#REF!</definedName>
    <definedName name="jjjj">#REF!</definedName>
    <definedName name="jjjjj">#REF!</definedName>
    <definedName name="k">#REF!</definedName>
    <definedName name="kappa">'Parameters'!$B$32</definedName>
    <definedName name="kappa2">'Parameters'!#REF!</definedName>
    <definedName name="kk">#REF!</definedName>
    <definedName name="kkk">#REF!</definedName>
    <definedName name="kkkk">#REF!</definedName>
    <definedName name="kkkkk">#REF!</definedName>
    <definedName name="l">#REF!</definedName>
    <definedName name="lambda">'Parameters'!$B$30</definedName>
    <definedName name="lambda7">'Parameters'!#REF!</definedName>
    <definedName name="lambda8">'Parameters'!#REF!</definedName>
    <definedName name="lambda9">'Parameters'!#REF!</definedName>
    <definedName name="lifetable">#REF!</definedName>
    <definedName name="ll">#REF!</definedName>
    <definedName name="lll">#REF!</definedName>
    <definedName name="llll">#REF!</definedName>
    <definedName name="lllll">#REF!</definedName>
    <definedName name="Local">'Parameters'!$B$37</definedName>
    <definedName name="localr">'Parameters'!#REF!</definedName>
    <definedName name="localr2">'Parameters'!#REF!</definedName>
    <definedName name="m">#REF!</definedName>
    <definedName name="Metastatic">'Parameters'!$B$39</definedName>
    <definedName name="metsr">'Parameters'!#REF!</definedName>
    <definedName name="metsr2">'Parameters'!#REF!</definedName>
    <definedName name="mm">#REF!</definedName>
    <definedName name="mmm">#REF!</definedName>
    <definedName name="mmmm">#REF!</definedName>
    <definedName name="mmmmm">#REF!</definedName>
    <definedName name="n">#REF!</definedName>
    <definedName name="nn">#REF!</definedName>
    <definedName name="nnn">#REF!</definedName>
    <definedName name="nnnn">#REF!</definedName>
    <definedName name="nnnnn">#REF!</definedName>
    <definedName name="nodes">'Parameters'!$B$4</definedName>
    <definedName name="o">#REF!</definedName>
    <definedName name="oo">#REF!</definedName>
    <definedName name="ooo">#REF!</definedName>
    <definedName name="oooo">#REF!</definedName>
    <definedName name="ooooo">#REF!</definedName>
    <definedName name="p">'Parameters'!#REF!</definedName>
    <definedName name="pp">#REF!</definedName>
    <definedName name="ppp">#REF!</definedName>
    <definedName name="pppp">#REF!</definedName>
    <definedName name="ppppp">#REF!</definedName>
    <definedName name="qq">#REF!</definedName>
    <definedName name="qqq">#REF!</definedName>
    <definedName name="qqqq">#REF!</definedName>
    <definedName name="qqqqq">#REF!</definedName>
    <definedName name="R_">#REF!</definedName>
    <definedName name="rdt">'Parameters'!$E$70</definedName>
    <definedName name="rr">#REF!</definedName>
    <definedName name="rrr">#REF!</definedName>
    <definedName name="rrrr">#REF!</definedName>
    <definedName name="rrrrr">#REF!</definedName>
    <definedName name="sigma">'Parameters'!$B$31</definedName>
    <definedName name="sigma1">'Parameters'!#REF!</definedName>
    <definedName name="sigma2">'Parameters'!#REF!</definedName>
    <definedName name="size">'Parameters'!$B$5</definedName>
    <definedName name="sprimr">'Parameters'!#REF!</definedName>
    <definedName name="sprimr2">'Parameters'!#REF!</definedName>
    <definedName name="ss">#REF!</definedName>
    <definedName name="sss">#REF!</definedName>
    <definedName name="ssss">#REF!</definedName>
    <definedName name="sssss">#REF!</definedName>
    <definedName name="tt">#REF!</definedName>
    <definedName name="ttt">#REF!</definedName>
    <definedName name="tttt">#REF!</definedName>
    <definedName name="ttttt">#REF!</definedName>
    <definedName name="TxCCom">'Parameters'!$E$71</definedName>
    <definedName name="TxCInt">'Parameters'!#REF!</definedName>
    <definedName name="TxHorm">'Parameters'!$E$72</definedName>
    <definedName name="udCCom">'Parameters'!#REF!</definedName>
    <definedName name="udCInt">'Parameters'!#REF!</definedName>
    <definedName name="udHorm">'Parameters'!#REF!</definedName>
    <definedName name="udLocal">'Parameters'!#REF!</definedName>
    <definedName name="udMets">'Parameters'!#REF!</definedName>
    <definedName name="uTerm">'Parameters'!#REF!</definedName>
    <definedName name="uu">#REF!</definedName>
    <definedName name="uuu">#REF!</definedName>
    <definedName name="uuuu">#REF!</definedName>
    <definedName name="uuuuu">#REF!</definedName>
    <definedName name="vv">#REF!</definedName>
    <definedName name="vvv">#REF!</definedName>
    <definedName name="vvvv">#REF!</definedName>
    <definedName name="vvvvv">#REF!</definedName>
    <definedName name="ww">#REF!</definedName>
    <definedName name="www">#REF!</definedName>
    <definedName name="wwww">#REF!</definedName>
    <definedName name="wwwww">#REF!</definedName>
    <definedName name="xx">#REF!</definedName>
    <definedName name="xxx">#REF!</definedName>
    <definedName name="xxxx">#REF!</definedName>
    <definedName name="xxxxx">#REF!</definedName>
    <definedName name="yy">#REF!</definedName>
    <definedName name="yyy">#REF!</definedName>
    <definedName name="yyyy">#REF!</definedName>
    <definedName name="yyyyy">#REF!</definedName>
    <definedName name="zz">#REF!</definedName>
    <definedName name="zzz">#REF!</definedName>
    <definedName name="zzzz">#REF!</definedName>
    <definedName name="zzzzz">#REF!</definedName>
  </definedNames>
  <calcPr fullCalcOnLoad="1"/>
</workbook>
</file>

<file path=xl/comments4.xml><?xml version="1.0" encoding="utf-8"?>
<comments xmlns="http://schemas.openxmlformats.org/spreadsheetml/2006/main">
  <authors>
    <author>campbell</author>
  </authors>
  <commentList>
    <comment ref="A50" authorId="0">
      <text>
        <r>
          <rPr>
            <b/>
            <sz val="8"/>
            <rFont val="Tahoma"/>
            <family val="2"/>
          </rPr>
          <t>campbell:</t>
        </r>
        <r>
          <rPr>
            <sz val="8"/>
            <rFont val="Tahoma"/>
            <family val="2"/>
          </rPr>
          <t xml:space="preserve">
Treatment effect is from: Early Breast Cancer Trialists' Collaborative Group.  Effects of chemotherapy and hormonal therapy on recurrence and 15-year survival: an overview of the randomised trials.  The Lancet 2005;365:1687-1717.
The effect is on breast cancer recurrence (local, metastatic and second primary breast cancers).  It is applied to ER positive women only, is irrespective of all other prognostic factors and treatments, and is maintained out to 10 years.
Model assumes 20mg Tamoxifen per day for five years</t>
        </r>
      </text>
    </comment>
    <comment ref="A55" authorId="0">
      <text>
        <r>
          <rPr>
            <b/>
            <sz val="8"/>
            <rFont val="Tahoma"/>
            <family val="2"/>
          </rPr>
          <t>campbell:</t>
        </r>
        <r>
          <rPr>
            <sz val="8"/>
            <rFont val="Tahoma"/>
            <family val="2"/>
          </rPr>
          <t xml:space="preserve">
Treatment effect is from: Early Breast Cancer Trialists' Collaborative Group.  Effects of chemotherapy and hormonal therapy on recurrence and 15-year survival: an overview of the randomised trials.  The Lancet 2005;365:1687-1717.
The effect is on breast cancer recurrence (local, metastatic and second primary breast cancers).  It is specific to women &lt;50 years, is independent of all other prognostic factors and treatments, and is assumed to be maintained out to 10 years.</t>
        </r>
      </text>
    </comment>
    <comment ref="A56" authorId="0">
      <text>
        <r>
          <rPr>
            <b/>
            <sz val="8"/>
            <rFont val="Tahoma"/>
            <family val="2"/>
          </rPr>
          <t>campbell:</t>
        </r>
        <r>
          <rPr>
            <sz val="8"/>
            <rFont val="Tahoma"/>
            <family val="2"/>
          </rPr>
          <t xml:space="preserve">
Treatment effect is from: Early Breast Cancer Trialists' Collaborative Group.  Effects of chemotherapy and hormonal therapy on recurrence and 15-year survival: an overview of the randomised trials.  The Lancet 2005;365:1687-1717.
The effect is on breast cancer recurrence (local, metastatic and second primary breast cancers).  It is specific to women &gt;50 years, is independent of all other prognostic factors and treatments, and is assumed to be maintained out to 10 years.
</t>
        </r>
      </text>
    </comment>
    <comment ref="A51" authorId="0">
      <text>
        <r>
          <rPr>
            <b/>
            <sz val="8"/>
            <rFont val="Tahoma"/>
            <family val="2"/>
          </rPr>
          <t>campbell:</t>
        </r>
        <r>
          <rPr>
            <sz val="8"/>
            <rFont val="Tahoma"/>
            <family val="2"/>
          </rPr>
          <t xml:space="preserve">
Treatment effect for aromatase inhibitor versus no hormone therapy is estimated indirectly by multiplying the effect of anastrazole versus tamoxifen for hormone receptor positive women (cell B63) with the effect of tamoxifen versus no hormone therapy for ER positive women (cell B50).
Treatment effect for anastrazole versus tamoxifen in hormone receptor positive women is from: ATAC Trialists' Group.  Results of the ATAC (Arimidex, Tamoxifen, Alone or in Combination) trial after completion of five years' adjuvant treatment for breast cancer. The Lancet 2005;365:60-62.  
Treatment effect for tamoxifen versus no hormone therapy in ER positive women is taken from: Early Breast Cancer Trialists' Collaborative Group.  Effects of chemotherapy and hormonal therapy on recurrence and 15-year survival: an overview of the randomised trials.  The Lancet 2005;365:1687-1717.  
The resulting indirectly estimated treatment effect of anastrazole versus no hormone therapy is on breast cancer recurrence (local, metastatic and second primary breast cancers).  It is applied to ER positive women only, is irrespective of all other prognostic factors and treatments, and is assumed to be maintained out to 10 years.
Model assumes 1mg Anastrazole per day for five years.
</t>
        </r>
      </text>
    </comment>
    <comment ref="E69" authorId="0">
      <text>
        <r>
          <rPr>
            <b/>
            <sz val="8"/>
            <rFont val="Tahoma"/>
            <family val="2"/>
          </rPr>
          <t>campbell:</t>
        </r>
        <r>
          <rPr>
            <sz val="8"/>
            <rFont val="Tahoma"/>
            <family val="2"/>
          </rPr>
          <t xml:space="preserve">
Appropriate ratios selected from those above</t>
        </r>
      </text>
    </comment>
    <comment ref="A46" authorId="0">
      <text>
        <r>
          <rPr>
            <b/>
            <sz val="8"/>
            <rFont val="Tahoma"/>
            <family val="2"/>
          </rPr>
          <t>campbell:</t>
        </r>
        <r>
          <rPr>
            <sz val="8"/>
            <rFont val="Tahoma"/>
            <family val="2"/>
          </rPr>
          <t xml:space="preserve">
Treatment effect is from: Early Breast Cancer Trialists' Collaborative Group.  Effects of radiotherapy and of differences in the extent of surgery for early breast cancer on local recurrence and 15-year survival: an overview of the randomised trials.  The Lancet 2005;366:2087-2106.
The effect is on local recurrence only and in accordance with the published evidence, is assumed to last for 5 years.  The effect is irrespective of patient age and tumour characteristics.</t>
        </r>
      </text>
    </comment>
    <comment ref="A57" authorId="0">
      <text>
        <r>
          <rPr>
            <b/>
            <sz val="8"/>
            <rFont val="Tahoma"/>
            <family val="2"/>
          </rPr>
          <t>campbell:</t>
        </r>
        <r>
          <rPr>
            <sz val="8"/>
            <rFont val="Tahoma"/>
            <family val="2"/>
          </rPr>
          <t xml:space="preserve">
Treatment effect for Anthracyclines versus no chemotherapy is estimated indirectly by multiplying the effect of Anthracycline versus CMF-based chemotherapy (cell B64) with the effect of CMF-based chemotherapy versus no chemotherapy for women aged less than 50 years (cell B55).
Both treatment effects are taken from: Early Breast Cancer Trialists' Collaborative Group. Effects of chemotherapy and hormonal therapy on recurrence and 15-year survival: an overview of the randomised trials.  The Lancet 2005;365:1687-1717.  
The resulting indirectly estimated treatment effect for Anthracycline-based chemotherapy versus no chemotherapy is on breast cancer recurrence (local, metastatic and second primary breast cancers).  It is specific to women &lt;50 years, is independent of all other prognostic factors and treatments, and is assumed to be maintained out to 10 years.</t>
        </r>
      </text>
    </comment>
    <comment ref="A58" authorId="0">
      <text>
        <r>
          <rPr>
            <b/>
            <sz val="8"/>
            <rFont val="Tahoma"/>
            <family val="2"/>
          </rPr>
          <t>campbell:</t>
        </r>
        <r>
          <rPr>
            <sz val="8"/>
            <rFont val="Tahoma"/>
            <family val="2"/>
          </rPr>
          <t xml:space="preserve">
Treatment effect for Anthracyclines versus no chemotherapy is estimated indirectly by multiplying the effect of Anthracycline versus CMF-based chemotherapy (cell B64) with the effect of CMF-based chemotherapy versus no chemotherapy for women aged over 50 years (cell B56).
Both treatment effects are taken from: Early Breast Cancer Trialists' Collaborative Group. Effects of chemotherapy and hormonal therapy on recurrence and 15-year survival: an overview of the randomised trials.  The Lancet 2005;365:1687-1717.  
The resulting indirectly estimated treatment effect for Anthracycline-based chemotherapy versus no chemotherapy is on breast cancer recurrence (local, metastatic and second primary breast cancers).  It is specific to women &gt;50 years, is independent of all other prognostic factors and treatments, and is assumed to be maintained out to 10 years.</t>
        </r>
      </text>
    </comment>
    <comment ref="A59" authorId="0">
      <text>
        <r>
          <rPr>
            <b/>
            <sz val="8"/>
            <rFont val="Tahoma"/>
            <family val="2"/>
          </rPr>
          <t>campbell:</t>
        </r>
        <r>
          <rPr>
            <sz val="8"/>
            <rFont val="Tahoma"/>
            <family val="2"/>
          </rPr>
          <t xml:space="preserve">
Treatment effect for taxane-based chemotherapy versus no chemotherapy is estimated indirectly by multiplying the effects of taxane versus anthracycline-based chemotherapy (cell B65), anthracycline versus CMF-based chemotherapy (cell B64), and CMF-based chemotherapy versus no chemotherapy for women aged less than 50 years (cell B55).
Treatment effect for taxane versus anthracycline-based chemotherapy is estimated by pooling data from the TACT (1) and PACS01 (2) trials, the only two studies to have compared the sequential use of docetaxel with an anthracycline-based comparator of a similar duration.  Although not currently licensed for use as a single agent following anthracycline-based chemotherapy, this regimen is advocated by the majority of breast cancer oncologists in the UK.
(1) Ellis et al.  Sequential docetaxel as adjuvant chemotherapy for early breast cancet (TACT): an open-label, phase III, randomised controlled trial.  The Lancet 2009;373:1681-1692.
(2) Roche et al.  Sequential Adjuvant Epirubicin-Based and Docetaxel Chemotherapy for Node-Positive Breast Cancer Patients: The FNCLCC PACS 01 Trial.  Journal of Clinical Oncology 2006;36:5664-5671.
Treatment effects for anthracycline versus CMF-based chemotherapy and CMF-based chemotherapy versus no chemotherapy are both taken from: Early Breast Cancer Trialists' Collaborative Group. Effects of chemotherapy and hormonal therapy on recurrence and 15-year survival: an overview of the randomised trials.  The Lancet 2005;365:1687-1717.  
The resulting indirectly estimated treatment effect for taxane-based chemotherapy versus no chemotherapy is on breast cancer recurrence (local, metastatic and second primary breast cancers).  It is specfic only to women &lt;50 years, is independent of all other prognostic factors and treatments, and is assumed to be maintained out to 10 years.</t>
        </r>
      </text>
    </comment>
    <comment ref="A60" authorId="0">
      <text>
        <r>
          <rPr>
            <b/>
            <sz val="8"/>
            <rFont val="Tahoma"/>
            <family val="2"/>
          </rPr>
          <t>campbell:</t>
        </r>
        <r>
          <rPr>
            <sz val="8"/>
            <rFont val="Tahoma"/>
            <family val="2"/>
          </rPr>
          <t xml:space="preserve">
Treatment effect for taxane-based chemotherapy versus no chemotherapy is estimated indirectly by multiplying the effects of taxane versus anthracycline-based chemotherapy (cell B65), anthracycline versus CMF-based chemotherapy (cell B64), and CMF-based chemotherapy versus no chemotherapy for women aged over 50 years (cell B56).
Treatment effect for taxane versus anthracycline-based chemotherapy is estimated by pooling data from the TACT (1) and PACS01 (2) trials, the only two studies to have compared the sequential use of docetaxel with an anthracycline-based comparator of a similar duration.  Although not currently licensed for use as a single agent following anthracycline-based chemotherapy, this regimen is advocated by the majority of breast cancer oncologists in the UK.
(1) Ellis et al.  Sequential docetaxel as adjuvant chemotherapy for early breast cancet (TACT): an open-label, phase III, randomised controlled trial.  The Lancet 2009;373:1681-1692.
(2) Roche et al.  Sequential Adjuvant Epirubicin-Based and Docetaxel Chemotherapy for Node-Positive Breast Cancer Patients: The FNCLCC PACS 01 Trial.  Journal of Clinical Oncology 2006;36:5664-5671.
Treatment effects for anthracycline versus CMF-based chemotherapy and CMF-based chemotherapy versus no chemotherapy are both taken from: Early Breast Cancer Trialists' Collaborative Group. Effects of chemotherapy and hormonal therapy on recurrence and 15-year survival: an overview of the randomised trials.  The Lancet 2005;365:1687-1717.  
The resulting indirectly estimated treatment effect for taxane-based chemotherapy versus no chemotherapy is on breast cancer recurrence (local, metastatic and second primary breast cancers).  It is specific only to women &gt;50 years, is independent of all other prognostic factors and treatments, and is assumed to be maintained out to 10 years.</t>
        </r>
      </text>
    </comment>
    <comment ref="A21" authorId="0">
      <text>
        <r>
          <rPr>
            <b/>
            <sz val="8"/>
            <rFont val="Tahoma"/>
            <family val="2"/>
          </rPr>
          <t>campbell:</t>
        </r>
        <r>
          <rPr>
            <sz val="8"/>
            <rFont val="Tahoma"/>
            <family val="2"/>
          </rPr>
          <t xml:space="preserve">
Recurrence free survival predictions estimated using these model coefficients are shown on 'RFS predictions' worksheet.</t>
        </r>
      </text>
    </comment>
    <comment ref="A35" authorId="0">
      <text>
        <r>
          <rPr>
            <b/>
            <sz val="8"/>
            <rFont val="Tahoma"/>
            <family val="2"/>
          </rPr>
          <t>campbell:</t>
        </r>
        <r>
          <rPr>
            <sz val="8"/>
            <rFont val="Tahoma"/>
            <family val="2"/>
          </rPr>
          <t xml:space="preserve">
Used only to incorporate the effect of radiotherapy upon the proportion of recurrences expected to be local (see 'RFS predictions' worksheet).  
Proportions informed by data collected on UK patients with invasive ductal carcinoma recruited to the International Adjuvant Breast Cancer (ABC) Trial.
References: 
1) The Adjuvant Breast Cancer Trials Collaborative Group. Polychemotherapy for Early Breast Cancer: Results from the International Adjuvant Breast Cancer Chemotherapy Randomized Trial. Journal of the National Cancer Institute 2007;99:506-515.
2) The Adjuvant Breast Cancer Trials Collaborative Group. Ovarian Ablation or Suppression in Pre-menopausal Early Breast Cancer: Results from the International Adjuvant Breast Cancer Ovarian Ablation or Suppression Randomized Trial. Journal of the National Cancer Institute 2007;99:516-25.</t>
        </r>
      </text>
    </comment>
  </commentList>
</comments>
</file>

<file path=xl/sharedStrings.xml><?xml version="1.0" encoding="utf-8"?>
<sst xmlns="http://schemas.openxmlformats.org/spreadsheetml/2006/main" count="161" uniqueCount="140">
  <si>
    <t>nodes</t>
  </si>
  <si>
    <t>tumourgrade</t>
  </si>
  <si>
    <t>ageyrs</t>
  </si>
  <si>
    <t>_Iercat_1</t>
  </si>
  <si>
    <t>_cons</t>
  </si>
  <si>
    <t>kappa</t>
  </si>
  <si>
    <t>Step 1: Enter patient characteristics</t>
  </si>
  <si>
    <t>Patient Age</t>
  </si>
  <si>
    <t>Number of Positive Nodes</t>
  </si>
  <si>
    <t>Tumour Size (in cm)</t>
  </si>
  <si>
    <t>Tumour Grade (1,2,or 3)</t>
  </si>
  <si>
    <t>ER Status (0=negative, 1=positive)</t>
  </si>
  <si>
    <t>No chemotherapy</t>
  </si>
  <si>
    <t>No hormone therapy</t>
  </si>
  <si>
    <t>Tamoxifen</t>
  </si>
  <si>
    <t>age</t>
  </si>
  <si>
    <t>lambda</t>
  </si>
  <si>
    <t>Lambda parameter survival analysis (depends on chosen mix of above coefficients)</t>
  </si>
  <si>
    <t>size</t>
  </si>
  <si>
    <t>grade</t>
  </si>
  <si>
    <t>er</t>
  </si>
  <si>
    <t>Ancillary parameter</t>
  </si>
  <si>
    <t>Days</t>
  </si>
  <si>
    <t>Local</t>
  </si>
  <si>
    <t>Contralateral</t>
  </si>
  <si>
    <t>Metastatic</t>
  </si>
  <si>
    <t>Probability that first event will be a local recurrence</t>
  </si>
  <si>
    <t>Probability that first event will be a metastatic recurrence</t>
  </si>
  <si>
    <t>sigma</t>
  </si>
  <si>
    <t>Treatment Effects (recurrence)</t>
  </si>
  <si>
    <t>Hormone therapies</t>
  </si>
  <si>
    <t>CMF &lt;50 years</t>
  </si>
  <si>
    <t>CMF 50-69 years</t>
  </si>
  <si>
    <t>Hormone therapy</t>
  </si>
  <si>
    <t>Chemotherapy</t>
  </si>
  <si>
    <t xml:space="preserve">Number of positive nodes coefficient </t>
  </si>
  <si>
    <t xml:space="preserve">Tumour grade coefficient </t>
  </si>
  <si>
    <t xml:space="preserve">Age coefficient </t>
  </si>
  <si>
    <t xml:space="preserve">ER status coefficient </t>
  </si>
  <si>
    <t xml:space="preserve">Constant in survival analysis </t>
  </si>
  <si>
    <t xml:space="preserve">Annual recurrence rate ratio for women &lt;50 years with CMF versus no chemotherapy </t>
  </si>
  <si>
    <t xml:space="preserve">Annual recurrence rate ratio for women &gt;50 years with CMF versus no chemotherapy </t>
  </si>
  <si>
    <t>Rate ratio</t>
  </si>
  <si>
    <t>Adjuvant therapies</t>
  </si>
  <si>
    <t>Therapies selected for analysis</t>
  </si>
  <si>
    <t>Radiotherapy</t>
  </si>
  <si>
    <t>Years</t>
  </si>
  <si>
    <t>Cumulative hazard of recurrence</t>
  </si>
  <si>
    <t>Annual hazard of recurrence</t>
  </si>
  <si>
    <t>No radiotherapy</t>
  </si>
  <si>
    <t xml:space="preserve"> - CMF</t>
  </si>
  <si>
    <t xml:space="preserve"> - Anthracyclines</t>
  </si>
  <si>
    <t xml:space="preserve"> - Taxanes</t>
  </si>
  <si>
    <t xml:space="preserve"> - No chemotherapy</t>
  </si>
  <si>
    <t xml:space="preserve"> - No hormone therapy</t>
  </si>
  <si>
    <t xml:space="preserve"> - Tamoxifen</t>
  </si>
  <si>
    <t xml:space="preserve"> - Anastrazole</t>
  </si>
  <si>
    <t>Impact of radiotherapy on local recurrence</t>
  </si>
  <si>
    <t>Impact of radiotherapy</t>
  </si>
  <si>
    <t>Impact of hormone therapy and chemotherapy</t>
  </si>
  <si>
    <t>Impact of hormone therapy and chemotherapy on recurrence</t>
  </si>
  <si>
    <t>Annual hazard of recurrence (includes effect of radiotherapy)</t>
  </si>
  <si>
    <t>Predictions without treatment</t>
  </si>
  <si>
    <t>Cumulative hazard of recurrence with treatment</t>
  </si>
  <si>
    <t>Survivor function with treatment</t>
  </si>
  <si>
    <t>Recurrence Type</t>
  </si>
  <si>
    <t>Probability of remaining recurrence free</t>
  </si>
  <si>
    <t>Time Point</t>
  </si>
  <si>
    <t>5-years</t>
  </si>
  <si>
    <t>10-years</t>
  </si>
  <si>
    <t>15 years</t>
  </si>
  <si>
    <t>20 years</t>
  </si>
  <si>
    <t>Without Treatment</t>
  </si>
  <si>
    <t>With Treatment</t>
  </si>
  <si>
    <t>Benefit from Treatment</t>
  </si>
  <si>
    <t>Anthracyclines &lt;50 years</t>
  </si>
  <si>
    <t>Anthracyclines 50-69 years</t>
  </si>
  <si>
    <t>Taxanes &lt;50 years</t>
  </si>
  <si>
    <t>Taxanes 50-69 years</t>
  </si>
  <si>
    <t>Annual local recurrence rate ratio with radiotherapy versus no radiotherapy</t>
  </si>
  <si>
    <t>Treatment effects used to calculate those above</t>
  </si>
  <si>
    <t>Taxane versus Anthracycline-based chemotherapy</t>
  </si>
  <si>
    <t>Annual recurrence rate ratio with tamoxifen versus no hormone therapy for ER positive women</t>
  </si>
  <si>
    <t>Anastrazole versus tamoxifen</t>
  </si>
  <si>
    <t>Hazard ratio with anastrazole versus tamoxifen for hormone positive women</t>
  </si>
  <si>
    <t>Hazard ratio with taxane versus anthracycline-based chemotherapy</t>
  </si>
  <si>
    <t>CMF chemotherapy</t>
  </si>
  <si>
    <t>Anthracycline-based chemotherapy</t>
  </si>
  <si>
    <t>Taxane-based chemotherapy</t>
  </si>
  <si>
    <t>Annual recurrence rate ratio for women &lt;50 years with taxane-based chemotherapy versus no chemotherapy</t>
  </si>
  <si>
    <t>Annual recurrence rate ratio for women &gt;50 years with anthracycline-based chemotherapy versus no chemotherapy</t>
  </si>
  <si>
    <t>Annual recurrence rate ratio for women &lt;50 years with anthracycline-based chemotherapy versus no chemotherapy</t>
  </si>
  <si>
    <t>Annual recurrence rate ratio for women &gt;50 years with taxane-based chemotherapy versus no chemotherapy</t>
  </si>
  <si>
    <t>Annual recurrence rate ratio with anthracycline versus CMF-based chemotherapy</t>
  </si>
  <si>
    <t>Step 2 Enter treatments*</t>
  </si>
  <si>
    <t xml:space="preserve">Survivor function without treatment </t>
  </si>
  <si>
    <r>
      <t>tumoursize</t>
    </r>
    <r>
      <rPr>
        <vertAlign val="superscript"/>
        <sz val="10"/>
        <color indexed="16"/>
        <rFont val="Arial"/>
        <family val="2"/>
      </rPr>
      <t>2</t>
    </r>
  </si>
  <si>
    <t xml:space="preserve">1st tumour size coefficient </t>
  </si>
  <si>
    <t>2nd tumour size coefficient</t>
  </si>
  <si>
    <r>
      <t>tumoursize</t>
    </r>
    <r>
      <rPr>
        <vertAlign val="superscript"/>
        <sz val="10"/>
        <color indexed="16"/>
        <rFont val="Arial"/>
        <family val="2"/>
      </rPr>
      <t>2</t>
    </r>
    <r>
      <rPr>
        <sz val="10"/>
        <color indexed="16"/>
        <rFont val="Arial"/>
        <family val="2"/>
      </rPr>
      <t xml:space="preserve"> * ln(tumoursize)</t>
    </r>
  </si>
  <si>
    <t>Anthracycline versus CMF-based chemotherapy</t>
  </si>
  <si>
    <t>Type of first breast cancer recurrent event</t>
  </si>
  <si>
    <t xml:space="preserve">Coefficients from prognostic model for time to first recurrent event </t>
  </si>
  <si>
    <t>Aromatase Inhibitor</t>
  </si>
  <si>
    <t>Annual recurrence rate ratio with aromatase inhibitor versus no hormone therapy for ER positive women</t>
  </si>
  <si>
    <t>Probability that first event will be a second primary / contralateral tumour</t>
  </si>
  <si>
    <t>Second Primary  / Contralateral Breast</t>
  </si>
  <si>
    <t>OPTIONS v1.0: the Oxford breast cancer prognosis and treatment model.</t>
  </si>
  <si>
    <t>The OPTIONS model predicts the probability of remaining recurrence free at five, ten, 15, and 20 years following surgery for early breast cancer.  Its predictions are based upon data pertaining to five established prognostic factors: patient age, the number of involved axillary lymph nodes, and the grade, size, and ER status of the primary tumour.  OPTIONS allows the user to select and assess the impact of various adjuvant therapies (radiotherapy, hormone therapy, and chemotherapy) upon modelled prognosis estimates.</t>
  </si>
  <si>
    <t>The model was estimated from data on prognostic factors and outcomes of 1844 women with early breast cancer treated at the Churchill Hospital in Oxford between 1986 and 2001.  These data were used to estimate a parametric survival model in which time to a first recurrent event (local recurrence, metastatic recurrence, or a contralateral/second primary tumour) was modelled as a function of the five prognostic factors listed above.  OPTIONS was externally validated using data from 1787 UK patients recruited to the International Adjuvant Breast Cancer (ABC) Trial.  Full details of the model estimation and validation processes can be found in the paper by Campbell et al., published in the British Journal of Cancer in 2010.*</t>
  </si>
  <si>
    <t xml:space="preserve">OPTIONS was developed through a collaboration between the Cancer Research UK Oxford Cancer Centre at the Churchill Hospital in Oxford and the Health Economics Research Centre at the University of Oxford. The work was made possible through funding from a variety of sources including: Cancer Research UK (data management), the Oxford NHS Comprehensive Biomedical Research Centre (data follow-up) and the UK Medical Research Council (MRC) (a Special Training Fellowship gained by Helen Campbell enabled model estimation). Cancer Research UK and the UK MRC also funded the International Adjuvant Breast Cancer (ABC) Trial, UK data from which were used to validate the OPTIONS model. </t>
  </si>
  <si>
    <t>*Campbell HE, Gray AM, Harris AL, Briggs AH, Taylor MA. Estimation and external validation of a new prognostic model for predicting recurrence-free survival for early breast cancer patients in the UK. British Journal of Cancer 2010;103:776-786.</t>
  </si>
  <si>
    <t>Intended Use</t>
  </si>
  <si>
    <t>Instructions for Use</t>
  </si>
  <si>
    <t>Disclaimer</t>
  </si>
  <si>
    <t>The predictions generated by the OPTIONS model are based upon the experiences of a cohort of breast cancer patients.  Because as individuals we are all different, it is important to recognise that when using OPTIONS to assist with individualised prognosis prediction, a degree of uncertainty will almost certainly surround the results generated.  In addition to this unexplained variability between patients, evidence suggests that cancer outcomes may also vary between countries. Users from outside the UK are advised to bear this in mind if using OPTIONS.</t>
  </si>
  <si>
    <t xml:space="preserve">Although every attempt has been made to develop and disseminate a reliable tool to supplement clinical judgement, we cannot accept responsibility for damages of any kind that might arise as a consequence of relying upon OPTIONS predictions. </t>
  </si>
  <si>
    <t>Acknowledgements</t>
  </si>
  <si>
    <t>Dr Helen Campbell, Professor Alastair Gray – Health Economics Research Centre, Department of Public Health, University of Oxford, Old Road Campus, Headington, Oxford. OX3 7LF</t>
  </si>
  <si>
    <t xml:space="preserve">Professor Adrian Harris, Marian Taylor – Cancer Research UK Oxford Cancer Centre, Medical Oncology Unit, Churchill Hospital, Headington, Oxford. OX3 7LJ </t>
  </si>
  <si>
    <t>Professor Andrew Briggs - Health Economics Appraisal Team, Section of Public Health and Health Policy, University of Glasgow, 1 Lilybank Gardens, Glasgow. G12 8RZ</t>
  </si>
  <si>
    <t>Model validation</t>
  </si>
  <si>
    <t>Advice and assistance</t>
  </si>
  <si>
    <t>Contact</t>
  </si>
  <si>
    <t>For comments or queries relating to OPTIONS, please contact Dr. Helen Campbell at the following:  helen.campbell@dphpc.ox.ac.uk</t>
  </si>
  <si>
    <t>We are grateful to Professors John Yarnold and Judith Bliss of The Institute of Cancer Research in Sutton for allowing us to utilise data from the ABC Trial for the purposes of model validation.</t>
  </si>
  <si>
    <t>Model development team</t>
  </si>
  <si>
    <t>We would like to thank Mr David Epstein of the Centre for Health Economics, University of York, for his assistance on synthesising treatment effect data, and Professor Doug Altman of the Centre for Statistics in Medicine, University of Oxford, for his advice in relation to prognostic modelling.</t>
  </si>
  <si>
    <t>Above all, we would like to thank the patients, without whom this work would not have been possible.</t>
  </si>
  <si>
    <t xml:space="preserve">Model predictions of recurrence free survival both with and without treatment are presented in both graphical and numerical formats.  </t>
  </si>
  <si>
    <t>Version 1.0</t>
  </si>
  <si>
    <t>Introduction</t>
  </si>
  <si>
    <t>Model development</t>
  </si>
  <si>
    <t>OPTIONS: the Oxford breast cancer prognosis and treatment model Licence T&amp;Cs Academic Use Version</t>
  </si>
  <si>
    <r>
      <t xml:space="preserve">OPTIONS should be viewed as a shared resource between clinician and patient.  We recommend that information on prognostic factors and potential therapies be entered into the model by an experienced clinician and then the resulting predictions be discussed with the patient. </t>
    </r>
    <r>
      <rPr>
        <b/>
        <sz val="12"/>
        <color indexed="56"/>
        <rFont val="Calibri"/>
        <family val="2"/>
      </rPr>
      <t>We would stress that OPTIONS should be used as an aid to, and not in place of, clinical judgement.</t>
    </r>
    <r>
      <rPr>
        <sz val="12"/>
        <color indexed="56"/>
        <rFont val="Calibri"/>
        <family val="2"/>
      </rPr>
      <t xml:space="preserve">  </t>
    </r>
  </si>
  <si>
    <r>
      <t xml:space="preserve">It is also important that OPTIONS is not used by patients in the absence of an experienced clinician.  </t>
    </r>
    <r>
      <rPr>
        <sz val="12"/>
        <color indexed="56"/>
        <rFont val="Calibri"/>
        <family val="2"/>
      </rPr>
      <t>This is because of the complexities that can be involved in interpreting and understanding prognostic information.  Clinical reports such as those generated by surgeons and pathologists can be difficult for the non-expert to read.  If interpreted incorrectly, then predictions from the model have the potential to be misleading.  It is also essential to have the input of a clinician as not all therapies may be suitable for, or indeed approved for use in, all patients.</t>
    </r>
  </si>
  <si>
    <r>
      <t xml:space="preserve">The model is straightforward to use.  It can be found on the spreadsheet labelled </t>
    </r>
    <r>
      <rPr>
        <b/>
        <sz val="12"/>
        <color indexed="56"/>
        <rFont val="Calibri"/>
        <family val="2"/>
      </rPr>
      <t>‘OPTIONS v1.0’</t>
    </r>
    <r>
      <rPr>
        <sz val="12"/>
        <color indexed="56"/>
        <rFont val="Calibri"/>
        <family val="2"/>
      </rPr>
      <t xml:space="preserve">.  Step 1 requires the user to enter information on the five prognostic factors used by the model to make its prognosis predictions.  Step 2 is to then specify any adjuvant therapy (radiotherapy, hormone therapy, and chemotherapy) that might be administered.  Estimates of treatment effect were taken from the 2005 Early Breast Cancer Trialists’ Collaborative Group (EBCTCG) Overview for radiotherapy, CMF chemotherapy and anthracycline-based chemotherapy, and for five years of hormone therapy with tamoxifen.  Treatment effects for five years of hormone therapy with an aromatase inhibitor, and for sequential taxane-based chemotherapy, were not available from the 2005 EBCTCG Overview and so instead have been informed by prominent published clinical trials in the area. </t>
    </r>
  </si>
  <si>
    <r>
      <t xml:space="preserve">Before using OPTIONS please make sure that you have read and understood the associated terms and conditions which can be viewed on the spreadsheet labelled </t>
    </r>
    <r>
      <rPr>
        <b/>
        <sz val="12"/>
        <color indexed="56"/>
        <rFont val="Calibri"/>
        <family val="2"/>
      </rPr>
      <t>‘Licence T&amp;Cs’</t>
    </r>
    <r>
      <rPr>
        <sz val="12"/>
        <color indexed="56"/>
        <rFont val="Calibri"/>
        <family val="2"/>
      </rPr>
      <t xml:space="preserve">.  OPTIONS is available free of charge to the User for internal academic use and other non-commercial research purposes only.  </t>
    </r>
  </si>
  <si>
    <t>OPTIONS v1.0: the Oxford breast cancer prognosis and treatment model</t>
  </si>
  <si>
    <r>
      <t xml:space="preserve">To use the OPTIONS model, it is necessary to have Excel set up to </t>
    </r>
    <r>
      <rPr>
        <b/>
        <sz val="12"/>
        <color indexed="56"/>
        <rFont val="Calibri"/>
        <family val="2"/>
      </rPr>
      <t>enable macros</t>
    </r>
    <r>
      <rPr>
        <sz val="12"/>
        <color indexed="56"/>
        <rFont val="Calibri"/>
        <family val="2"/>
      </rPr>
      <t xml:space="preserve">.  In Excel 2007 this can be achieved by clicking the </t>
    </r>
    <r>
      <rPr>
        <b/>
        <sz val="12"/>
        <color indexed="56"/>
        <rFont val="Calibri"/>
        <family val="2"/>
      </rPr>
      <t>Options</t>
    </r>
    <r>
      <rPr>
        <sz val="12"/>
        <color indexed="56"/>
        <rFont val="Calibri"/>
        <family val="2"/>
      </rPr>
      <t xml:space="preserve"> button on the </t>
    </r>
    <r>
      <rPr>
        <b/>
        <sz val="12"/>
        <color indexed="56"/>
        <rFont val="Calibri"/>
        <family val="2"/>
      </rPr>
      <t>Security Warning</t>
    </r>
    <r>
      <rPr>
        <sz val="12"/>
        <color indexed="56"/>
        <rFont val="Calibri"/>
        <family val="2"/>
      </rPr>
      <t xml:space="preserve"> display below the ribbon at the top of the screen.  Upon clicking this button, a window will appear asking if the user wishes to enable the macros. Please select </t>
    </r>
    <r>
      <rPr>
        <b/>
        <sz val="12"/>
        <color indexed="56"/>
        <rFont val="Calibri"/>
        <family val="2"/>
      </rPr>
      <t>'Enable this content'</t>
    </r>
    <r>
      <rPr>
        <sz val="12"/>
        <color indexed="56"/>
        <rFont val="Calibri"/>
        <family val="2"/>
      </rPr>
      <t xml:space="preserve"> and then click on </t>
    </r>
    <r>
      <rPr>
        <b/>
        <sz val="12"/>
        <color indexed="56"/>
        <rFont val="Calibri"/>
        <family val="2"/>
      </rPr>
      <t xml:space="preserve">OK. </t>
    </r>
    <r>
      <rPr>
        <sz val="12"/>
        <color indexed="56"/>
        <rFont val="Calibri"/>
        <family val="2"/>
      </rPr>
      <t>If the Security Warning display is not visible, please go to the</t>
    </r>
    <r>
      <rPr>
        <b/>
        <sz val="12"/>
        <color indexed="56"/>
        <rFont val="Calibri"/>
        <family val="2"/>
      </rPr>
      <t xml:space="preserve"> Developer </t>
    </r>
    <r>
      <rPr>
        <sz val="12"/>
        <color indexed="56"/>
        <rFont val="Calibri"/>
        <family val="2"/>
      </rPr>
      <t>tab,</t>
    </r>
    <r>
      <rPr>
        <b/>
        <sz val="12"/>
        <color indexed="56"/>
        <rFont val="Calibri"/>
        <family val="2"/>
      </rPr>
      <t xml:space="preserve"> </t>
    </r>
    <r>
      <rPr>
        <sz val="12"/>
        <color indexed="56"/>
        <rFont val="Calibri"/>
        <family val="2"/>
      </rPr>
      <t>select</t>
    </r>
    <r>
      <rPr>
        <b/>
        <sz val="12"/>
        <color indexed="56"/>
        <rFont val="Calibri"/>
        <family val="2"/>
      </rPr>
      <t xml:space="preserve"> Macro Security, </t>
    </r>
    <r>
      <rPr>
        <sz val="12"/>
        <color indexed="56"/>
        <rFont val="Calibri"/>
        <family val="2"/>
      </rPr>
      <t xml:space="preserve">then </t>
    </r>
    <r>
      <rPr>
        <b/>
        <sz val="12"/>
        <color indexed="56"/>
        <rFont val="Calibri"/>
        <family val="2"/>
      </rPr>
      <t xml:space="preserve">Macro settings, </t>
    </r>
    <r>
      <rPr>
        <sz val="12"/>
        <color indexed="56"/>
        <rFont val="Calibri"/>
        <family val="2"/>
      </rPr>
      <t>and then</t>
    </r>
    <r>
      <rPr>
        <b/>
        <sz val="12"/>
        <color indexed="56"/>
        <rFont val="Calibri"/>
        <family val="2"/>
      </rPr>
      <t xml:space="preserve"> 'Disable all macros with notification'. </t>
    </r>
    <r>
      <rPr>
        <sz val="12"/>
        <color indexed="56"/>
        <rFont val="Calibri"/>
        <family val="2"/>
      </rPr>
      <t xml:space="preserve">Closing down Excel and then re-opening it should then bring up the </t>
    </r>
    <r>
      <rPr>
        <b/>
        <sz val="12"/>
        <color indexed="56"/>
        <rFont val="Calibri"/>
        <family val="2"/>
      </rPr>
      <t xml:space="preserve">Security Warning </t>
    </r>
    <r>
      <rPr>
        <sz val="12"/>
        <color indexed="56"/>
        <rFont val="Calibri"/>
        <family val="2"/>
      </rPr>
      <t>display</t>
    </r>
    <r>
      <rPr>
        <b/>
        <sz val="12"/>
        <color indexed="56"/>
        <rFont val="Calibri"/>
        <family val="2"/>
      </rPr>
      <t xml:space="preserve">. </t>
    </r>
    <r>
      <rPr>
        <sz val="12"/>
        <color indexed="56"/>
        <rFont val="Calibri"/>
        <family val="2"/>
      </rPr>
      <t xml:space="preserve">In earlier versions of Excel, a dialogue box containing a security warning will appear upon opening the file.  The message warns the reader that the OPTIONS model file contains macros.  These macros must be enabled to allow the model to run so please click on the </t>
    </r>
    <r>
      <rPr>
        <b/>
        <sz val="12"/>
        <color indexed="56"/>
        <rFont val="Calibri"/>
        <family val="2"/>
      </rPr>
      <t>'Enable macros'</t>
    </r>
    <r>
      <rPr>
        <sz val="12"/>
        <color indexed="56"/>
        <rFont val="Calibri"/>
        <family val="2"/>
      </rPr>
      <t xml:space="preserve"> button to proceed.</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</si>
</sst>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General_)"/>
    <numFmt numFmtId="166" formatCode="0.000000_)"/>
    <numFmt numFmtId="167" formatCode="0.0_)"/>
    <numFmt numFmtId="168" formatCode="0.00_)"/>
    <numFmt numFmtId="169" formatCode="0.0000"/>
    <numFmt numFmtId="170" formatCode="0.000"/>
    <numFmt numFmtId="171" formatCode="0.000000000000000000"/>
    <numFmt numFmtId="172" formatCode="0.000000"/>
    <numFmt numFmtId="173" formatCode="0.00000000"/>
    <numFmt numFmtId="174" formatCode="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0000000000"/>
    <numFmt numFmtId="182" formatCode="&quot;£&quot;#,##0.00"/>
    <numFmt numFmtId="183" formatCode="&quot;£&quot;#,##0.000"/>
    <numFmt numFmtId="184" formatCode="#,##0.0"/>
    <numFmt numFmtId="185" formatCode="#,##0.000"/>
    <numFmt numFmtId="186" formatCode="&quot;£&quot;#,##0"/>
  </numFmts>
  <fonts count="106">
    <font>
      <sz val="11"/>
      <color theme="1"/>
      <name val="Calibri"/>
      <family val="2"/>
    </font>
    <font>
      <sz val="11"/>
      <color indexed="8"/>
      <name val="Calibri"/>
      <family val="2"/>
    </font>
    <font>
      <b/>
      <sz val="11"/>
      <color indexed="9"/>
      <name val="Calibri"/>
      <family val="2"/>
    </font>
    <font>
      <sz val="11"/>
      <color indexed="9"/>
      <name val="Calibri"/>
      <family val="2"/>
    </font>
    <font>
      <b/>
      <sz val="10"/>
      <color indexed="9"/>
      <name val="Arial"/>
      <family val="2"/>
    </font>
    <font>
      <i/>
      <sz val="8"/>
      <name val="Arial"/>
      <family val="2"/>
    </font>
    <font>
      <sz val="10"/>
      <name val="Arial"/>
      <family val="2"/>
    </font>
    <font>
      <sz val="10"/>
      <color indexed="8"/>
      <name val="Arial"/>
      <family val="2"/>
    </font>
    <font>
      <sz val="8"/>
      <name val="Tahoma"/>
      <family val="2"/>
    </font>
    <font>
      <b/>
      <sz val="8"/>
      <name val="Tahoma"/>
      <family val="2"/>
    </font>
    <font>
      <sz val="8"/>
      <name val="Calibri"/>
      <family val="2"/>
    </font>
    <font>
      <sz val="11"/>
      <color indexed="8"/>
      <name val="8514oem"/>
      <family val="3"/>
    </font>
    <font>
      <sz val="10"/>
      <color indexed="16"/>
      <name val="Arial"/>
      <family val="2"/>
    </font>
    <font>
      <b/>
      <sz val="10"/>
      <color indexed="8"/>
      <name val="Arial"/>
      <family val="2"/>
    </font>
    <font>
      <sz val="10"/>
      <color indexed="60"/>
      <name val="Arial"/>
      <family val="2"/>
    </font>
    <font>
      <sz val="10"/>
      <color indexed="17"/>
      <name val="Arial"/>
      <family val="2"/>
    </font>
    <font>
      <b/>
      <i/>
      <sz val="10"/>
      <name val="Arial"/>
      <family val="2"/>
    </font>
    <font>
      <sz val="10"/>
      <color indexed="57"/>
      <name val="Arial"/>
      <family val="2"/>
    </font>
    <font>
      <u val="single"/>
      <sz val="11"/>
      <color indexed="12"/>
      <name val="Calibri"/>
      <family val="2"/>
    </font>
    <font>
      <u val="single"/>
      <sz val="11"/>
      <color indexed="36"/>
      <name val="Calibri"/>
      <family val="2"/>
    </font>
    <font>
      <b/>
      <sz val="11"/>
      <color indexed="18"/>
      <name val="Calibri"/>
      <family val="2"/>
    </font>
    <font>
      <b/>
      <sz val="14"/>
      <color indexed="18"/>
      <name val="Calibri"/>
      <family val="2"/>
    </font>
    <font>
      <b/>
      <i/>
      <sz val="10"/>
      <color indexed="16"/>
      <name val="Arial"/>
      <family val="2"/>
    </font>
    <font>
      <b/>
      <sz val="11"/>
      <color indexed="18"/>
      <name val="Arial"/>
      <family val="2"/>
    </font>
    <font>
      <sz val="11"/>
      <name val="Calibri"/>
      <family val="2"/>
    </font>
    <font>
      <sz val="11"/>
      <color indexed="44"/>
      <name val="Calibri"/>
      <family val="2"/>
    </font>
    <font>
      <sz val="11"/>
      <color indexed="18"/>
      <name val="Calibri"/>
      <family val="2"/>
    </font>
    <font>
      <sz val="9"/>
      <name val="Arial"/>
      <family val="2"/>
    </font>
    <font>
      <b/>
      <sz val="11"/>
      <color indexed="8"/>
      <name val="Calibri"/>
      <family val="2"/>
    </font>
    <font>
      <sz val="10"/>
      <color indexed="9"/>
      <name val="Arial"/>
      <family val="2"/>
    </font>
    <font>
      <sz val="9"/>
      <name val="Calibri"/>
      <family val="2"/>
    </font>
    <font>
      <sz val="10"/>
      <color indexed="62"/>
      <name val="Arial"/>
      <family val="2"/>
    </font>
    <font>
      <b/>
      <u val="single"/>
      <sz val="11"/>
      <color indexed="8"/>
      <name val="Calibri"/>
      <family val="2"/>
    </font>
    <font>
      <vertAlign val="superscript"/>
      <sz val="10"/>
      <color indexed="16"/>
      <name val="Arial"/>
      <family val="2"/>
    </font>
    <font>
      <sz val="10"/>
      <name val="Calibri"/>
      <family val="2"/>
    </font>
    <font>
      <b/>
      <sz val="12"/>
      <color indexed="56"/>
      <name val="Calibri"/>
      <family val="2"/>
    </font>
    <font>
      <sz val="12"/>
      <color indexed="56"/>
      <name val="Calibri"/>
      <family val="2"/>
    </font>
    <font>
      <sz val="9.25"/>
      <color indexed="8"/>
      <name val="Arial"/>
      <family val="0"/>
    </font>
    <font>
      <sz val="10.75"/>
      <color indexed="8"/>
      <name val="Arial"/>
      <family val="0"/>
    </font>
    <font>
      <sz val="10.1"/>
      <color indexed="8"/>
      <name val="Arial"/>
      <family val="0"/>
    </font>
    <font>
      <sz val="14"/>
      <color indexed="8"/>
      <name val="Arial"/>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31"/>
      <name val="Calibri"/>
      <family val="2"/>
    </font>
    <font>
      <b/>
      <i/>
      <sz val="10"/>
      <color indexed="8"/>
      <name val="Calibri"/>
      <family val="2"/>
    </font>
    <font>
      <sz val="10"/>
      <color indexed="8"/>
      <name val="Calibri"/>
      <family val="2"/>
    </font>
    <font>
      <b/>
      <sz val="20"/>
      <color indexed="56"/>
      <name val="Calibri"/>
      <family val="2"/>
    </font>
    <font>
      <b/>
      <sz val="12"/>
      <color indexed="8"/>
      <name val="Calibri"/>
      <family val="2"/>
    </font>
    <font>
      <sz val="12"/>
      <color indexed="8"/>
      <name val="Calibri"/>
      <family val="2"/>
    </font>
    <font>
      <b/>
      <sz val="9"/>
      <color indexed="8"/>
      <name val="Verdana"/>
      <family val="2"/>
    </font>
    <font>
      <b/>
      <sz val="14"/>
      <color indexed="56"/>
      <name val="Calibri"/>
      <family val="2"/>
    </font>
    <font>
      <sz val="11"/>
      <color indexed="56"/>
      <name val="Calibri"/>
      <family val="2"/>
    </font>
    <font>
      <i/>
      <sz val="12"/>
      <color indexed="56"/>
      <name val="Calibri"/>
      <family val="2"/>
    </font>
    <font>
      <sz val="11"/>
      <color indexed="29"/>
      <name val="Calibri"/>
      <family val="2"/>
    </font>
    <font>
      <b/>
      <sz val="18"/>
      <color indexed="56"/>
      <name val="Calibri"/>
      <family val="2"/>
    </font>
    <font>
      <sz val="10"/>
      <color indexed="9"/>
      <name val="Calibri"/>
      <family val="0"/>
    </font>
    <font>
      <b/>
      <sz val="13.75"/>
      <color indexed="8"/>
      <name val="Arial"/>
      <family val="0"/>
    </font>
    <font>
      <b/>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tint="0.7999799847602844"/>
      <name val="Calibri"/>
      <family val="2"/>
    </font>
    <font>
      <b/>
      <sz val="11"/>
      <color rgb="FF000099"/>
      <name val="Arial"/>
      <family val="2"/>
    </font>
    <font>
      <b/>
      <i/>
      <sz val="10"/>
      <color theme="1"/>
      <name val="Calibri"/>
      <family val="2"/>
    </font>
    <font>
      <sz val="10"/>
      <color theme="1"/>
      <name val="Calibri"/>
      <family val="2"/>
    </font>
    <font>
      <b/>
      <sz val="20"/>
      <color theme="3" tint="-0.4999699890613556"/>
      <name val="Calibri"/>
      <family val="2"/>
    </font>
    <font>
      <sz val="12"/>
      <color theme="3" tint="-0.4999699890613556"/>
      <name val="Calibri"/>
      <family val="2"/>
    </font>
    <font>
      <b/>
      <sz val="12"/>
      <color theme="1"/>
      <name val="Calibri"/>
      <family val="2"/>
    </font>
    <font>
      <b/>
      <sz val="12"/>
      <color rgb="FF000000"/>
      <name val="Calibri"/>
      <family val="2"/>
    </font>
    <font>
      <b/>
      <sz val="10"/>
      <color theme="0"/>
      <name val="Arial"/>
      <family val="2"/>
    </font>
    <font>
      <sz val="12"/>
      <color rgb="FF000000"/>
      <name val="Calibri"/>
      <family val="2"/>
    </font>
    <font>
      <sz val="12"/>
      <color theme="1"/>
      <name val="Calibri"/>
      <family val="2"/>
    </font>
    <font>
      <b/>
      <sz val="9"/>
      <color theme="1"/>
      <name val="Verdana"/>
      <family val="2"/>
    </font>
    <font>
      <sz val="12"/>
      <color rgb="FF002060"/>
      <name val="Calibri"/>
      <family val="2"/>
    </font>
    <font>
      <b/>
      <sz val="14"/>
      <color rgb="FF002060"/>
      <name val="Calibri"/>
      <family val="2"/>
    </font>
    <font>
      <b/>
      <sz val="12"/>
      <color rgb="FF002060"/>
      <name val="Calibri"/>
      <family val="2"/>
    </font>
    <font>
      <sz val="11"/>
      <color rgb="FF002060"/>
      <name val="Calibri"/>
      <family val="2"/>
    </font>
    <font>
      <i/>
      <sz val="12"/>
      <color rgb="FF002060"/>
      <name val="Calibri"/>
      <family val="2"/>
    </font>
    <font>
      <sz val="12"/>
      <color theme="3"/>
      <name val="Calibri"/>
      <family val="2"/>
    </font>
    <font>
      <sz val="11"/>
      <color theme="5" tint="0.5999900102615356"/>
      <name val="Calibri"/>
      <family val="2"/>
    </font>
    <font>
      <b/>
      <sz val="18"/>
      <color theme="3" tint="-0.4999699890613556"/>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9"/>
        <bgColor indexed="64"/>
      </patternFill>
    </fill>
    <fill>
      <patternFill patternType="solid">
        <fgColor indexed="60"/>
        <bgColor indexed="64"/>
      </patternFill>
    </fill>
    <fill>
      <patternFill patternType="solid">
        <fgColor indexed="9"/>
        <bgColor indexed="64"/>
      </patternFill>
    </fill>
    <fill>
      <patternFill patternType="solid">
        <fgColor indexed="31"/>
        <bgColor indexed="64"/>
      </patternFill>
    </fill>
    <fill>
      <patternFill patternType="solid">
        <fgColor indexed="17"/>
        <bgColor indexed="64"/>
      </patternFill>
    </fill>
    <fill>
      <patternFill patternType="solid">
        <fgColor theme="4" tint="0.7999799847602844"/>
        <bgColor indexed="64"/>
      </patternFill>
    </fill>
    <fill>
      <patternFill patternType="solid">
        <fgColor theme="0"/>
        <bgColor indexed="64"/>
      </patternFill>
    </fill>
    <fill>
      <patternFill patternType="solid">
        <fgColor theme="3" tint="-0.24997000396251678"/>
        <bgColor indexed="64"/>
      </patternFill>
    </fill>
    <fill>
      <patternFill patternType="solid">
        <fgColor theme="3" tint="0.5999900102615356"/>
        <bgColor indexed="64"/>
      </patternFill>
    </fill>
    <fill>
      <patternFill patternType="solid">
        <fgColor rgb="FF91F396"/>
        <bgColor indexed="64"/>
      </patternFill>
    </fill>
    <fill>
      <patternFill patternType="solid">
        <fgColor theme="3" tint="0.7999799847602844"/>
        <bgColor indexed="64"/>
      </patternFill>
    </fill>
    <fill>
      <patternFill patternType="solid">
        <fgColor indexed="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right/>
      <top style="thin"/>
      <bottom/>
    </border>
    <border>
      <left style="thin">
        <color indexed="55"/>
      </left>
      <right style="thin">
        <color indexed="55"/>
      </right>
      <top style="thin">
        <color indexed="55"/>
      </top>
      <bottom style="thin">
        <color indexed="55"/>
      </bottom>
    </border>
    <border>
      <left style="thin">
        <color indexed="22"/>
      </left>
      <right>
        <color indexed="63"/>
      </right>
      <top style="thin">
        <color indexed="22"/>
      </top>
      <bottom style="thin">
        <color indexed="22"/>
      </bottom>
    </border>
    <border>
      <left>
        <color indexed="63"/>
      </left>
      <right>
        <color indexed="63"/>
      </right>
      <top style="thin">
        <color indexed="22"/>
      </top>
      <bottom>
        <color indexed="63"/>
      </bottom>
    </border>
    <border>
      <left style="thin">
        <color indexed="22"/>
      </left>
      <right>
        <color indexed="63"/>
      </right>
      <top>
        <color indexed="63"/>
      </top>
      <bottom>
        <color indexed="63"/>
      </bottom>
    </border>
    <border>
      <left>
        <color indexed="63"/>
      </left>
      <right>
        <color indexed="63"/>
      </right>
      <top>
        <color indexed="63"/>
      </top>
      <bottom style="thin">
        <color indexed="22"/>
      </bottom>
    </border>
    <border>
      <left style="thin">
        <color indexed="55"/>
      </left>
      <right style="thin">
        <color indexed="55"/>
      </right>
      <top>
        <color indexed="63"/>
      </top>
      <bottom style="thin">
        <color indexed="55"/>
      </bottom>
    </border>
    <border>
      <left style="thin">
        <color indexed="55"/>
      </left>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
      <left style="thin">
        <color theme="4" tint="0.3999499976634979"/>
      </left>
      <right style="thin">
        <color theme="4" tint="0.3999499976634979"/>
      </right>
      <top style="thin">
        <color theme="4" tint="0.3999499976634979"/>
      </top>
      <bottom style="thin">
        <color theme="4" tint="0.3999499976634979"/>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border>
    <border>
      <left>
        <color indexed="63"/>
      </left>
      <right>
        <color indexed="63"/>
      </right>
      <top style="thin">
        <color indexed="55"/>
      </top>
      <bottom>
        <color indexed="63"/>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81" fillId="27" borderId="8" applyNumberFormat="0" applyAlignment="0" applyProtection="0"/>
    <xf numFmtId="9" fontId="1"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70">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Fill="1" applyBorder="1" applyAlignment="1">
      <alignment/>
    </xf>
    <xf numFmtId="0" fontId="6" fillId="0" borderId="0" xfId="0" applyFont="1" applyFill="1" applyAlignment="1">
      <alignment/>
    </xf>
    <xf numFmtId="0" fontId="6" fillId="0" borderId="0" xfId="0" applyFont="1" applyFill="1" applyBorder="1" applyAlignment="1">
      <alignment/>
    </xf>
    <xf numFmtId="0" fontId="7" fillId="0" borderId="0" xfId="0" applyFont="1" applyFill="1" applyAlignment="1">
      <alignment/>
    </xf>
    <xf numFmtId="0" fontId="0" fillId="0" borderId="0" xfId="0" applyBorder="1" applyAlignment="1">
      <alignment/>
    </xf>
    <xf numFmtId="0" fontId="0" fillId="0" borderId="0" xfId="0" applyFill="1" applyAlignment="1">
      <alignment horizontal="center"/>
    </xf>
    <xf numFmtId="0" fontId="0" fillId="0" borderId="0" xfId="0" applyFill="1" applyBorder="1" applyAlignment="1">
      <alignment horizontal="center"/>
    </xf>
    <xf numFmtId="169" fontId="0" fillId="0" borderId="0" xfId="0" applyNumberForma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64" fontId="0" fillId="0" borderId="10" xfId="0" applyNumberFormat="1" applyBorder="1" applyAlignment="1">
      <alignment horizontal="center"/>
    </xf>
    <xf numFmtId="0" fontId="0" fillId="0" borderId="11" xfId="0" applyBorder="1" applyAlignment="1">
      <alignment/>
    </xf>
    <xf numFmtId="0" fontId="7" fillId="0" borderId="0" xfId="0" applyFont="1" applyAlignment="1">
      <alignment horizontal="right"/>
    </xf>
    <xf numFmtId="0" fontId="7" fillId="0" borderId="0" xfId="0" applyFont="1" applyAlignment="1">
      <alignment/>
    </xf>
    <xf numFmtId="0" fontId="7" fillId="0" borderId="12" xfId="0" applyFont="1" applyBorder="1" applyAlignment="1">
      <alignment horizontal="right"/>
    </xf>
    <xf numFmtId="0" fontId="7" fillId="0" borderId="12" xfId="0" applyFont="1" applyBorder="1" applyAlignment="1">
      <alignment/>
    </xf>
    <xf numFmtId="0" fontId="13"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xf>
    <xf numFmtId="0" fontId="14" fillId="0" borderId="0" xfId="0" applyFont="1" applyAlignment="1">
      <alignment/>
    </xf>
    <xf numFmtId="0" fontId="15" fillId="0" borderId="0" xfId="0" applyFont="1" applyAlignment="1">
      <alignment/>
    </xf>
    <xf numFmtId="0" fontId="14" fillId="0" borderId="0" xfId="0" applyFont="1" applyFill="1" applyBorder="1" applyAlignment="1">
      <alignment/>
    </xf>
    <xf numFmtId="0" fontId="14"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2" fontId="7" fillId="0" borderId="0" xfId="0" applyNumberFormat="1" applyFont="1" applyAlignment="1">
      <alignment horizontal="right"/>
    </xf>
    <xf numFmtId="0" fontId="17" fillId="0" borderId="0" xfId="0" applyFont="1" applyAlignment="1">
      <alignment/>
    </xf>
    <xf numFmtId="0" fontId="17" fillId="0" borderId="0" xfId="0" applyFont="1" applyFill="1" applyAlignment="1">
      <alignment horizontal="right"/>
    </xf>
    <xf numFmtId="0" fontId="12" fillId="0" borderId="0" xfId="0" applyFont="1" applyFill="1" applyAlignment="1">
      <alignment horizontal="right"/>
    </xf>
    <xf numFmtId="2" fontId="7" fillId="0" borderId="0" xfId="0" applyNumberFormat="1" applyFont="1" applyAlignment="1">
      <alignment/>
    </xf>
    <xf numFmtId="2" fontId="7" fillId="0" borderId="0" xfId="0" applyNumberFormat="1" applyFont="1" applyAlignment="1">
      <alignment horizontal="center"/>
    </xf>
    <xf numFmtId="0" fontId="7" fillId="0" borderId="0" xfId="0" applyFont="1" applyFill="1" applyAlignment="1">
      <alignment horizontal="right"/>
    </xf>
    <xf numFmtId="0" fontId="12" fillId="0" borderId="0" xfId="0" applyFont="1" applyFill="1" applyAlignment="1">
      <alignment/>
    </xf>
    <xf numFmtId="0" fontId="12" fillId="0" borderId="0" xfId="0" applyFont="1" applyAlignment="1">
      <alignment/>
    </xf>
    <xf numFmtId="0" fontId="12" fillId="0" borderId="0" xfId="0" applyFont="1" applyAlignment="1">
      <alignment horizontal="left"/>
    </xf>
    <xf numFmtId="169" fontId="0" fillId="0" borderId="11" xfId="0" applyNumberFormat="1" applyFill="1" applyBorder="1" applyAlignment="1">
      <alignment horizontal="center"/>
    </xf>
    <xf numFmtId="0" fontId="0" fillId="0" borderId="0" xfId="0" applyBorder="1" applyAlignment="1">
      <alignment horizontal="center"/>
    </xf>
    <xf numFmtId="0" fontId="7" fillId="0" borderId="12" xfId="0" applyFont="1" applyFill="1" applyBorder="1" applyAlignment="1">
      <alignment/>
    </xf>
    <xf numFmtId="2" fontId="7" fillId="0" borderId="0" xfId="0" applyNumberFormat="1" applyFont="1" applyFill="1" applyAlignment="1">
      <alignment/>
    </xf>
    <xf numFmtId="2" fontId="7" fillId="0" borderId="0" xfId="0" applyNumberFormat="1" applyFont="1" applyFill="1" applyAlignment="1">
      <alignment horizontal="center"/>
    </xf>
    <xf numFmtId="2" fontId="13" fillId="0" borderId="0" xfId="0" applyNumberFormat="1" applyFont="1" applyAlignment="1">
      <alignment horizontal="center"/>
    </xf>
    <xf numFmtId="2" fontId="13" fillId="0" borderId="0" xfId="0" applyNumberFormat="1" applyFont="1" applyAlignment="1">
      <alignment/>
    </xf>
    <xf numFmtId="0" fontId="22" fillId="0" borderId="0" xfId="0" applyFont="1" applyAlignment="1">
      <alignment/>
    </xf>
    <xf numFmtId="0" fontId="15" fillId="0" borderId="0" xfId="0" applyFont="1" applyFill="1" applyAlignment="1">
      <alignment/>
    </xf>
    <xf numFmtId="2" fontId="15" fillId="0" borderId="0" xfId="0" applyNumberFormat="1" applyFont="1" applyAlignment="1">
      <alignment horizontal="right"/>
    </xf>
    <xf numFmtId="2" fontId="15" fillId="0" borderId="0" xfId="0" applyNumberFormat="1" applyFont="1" applyAlignment="1">
      <alignment/>
    </xf>
    <xf numFmtId="0" fontId="12" fillId="0" borderId="0" xfId="0" applyFont="1" applyFill="1" applyBorder="1" applyAlignment="1">
      <alignment/>
    </xf>
    <xf numFmtId="2" fontId="12" fillId="33" borderId="13" xfId="0" applyNumberFormat="1" applyFont="1" applyFill="1" applyBorder="1" applyAlignment="1">
      <alignment horizontal="right"/>
    </xf>
    <xf numFmtId="2" fontId="15" fillId="33" borderId="13" xfId="0" applyNumberFormat="1" applyFont="1" applyFill="1" applyBorder="1" applyAlignment="1">
      <alignment horizontal="right"/>
    </xf>
    <xf numFmtId="2" fontId="12" fillId="33" borderId="13" xfId="0" applyNumberFormat="1" applyFont="1" applyFill="1" applyBorder="1" applyAlignment="1">
      <alignment horizontal="right"/>
    </xf>
    <xf numFmtId="0" fontId="7" fillId="0" borderId="12" xfId="0" applyFont="1" applyFill="1" applyBorder="1" applyAlignment="1">
      <alignment horizontal="right"/>
    </xf>
    <xf numFmtId="0" fontId="15" fillId="0" borderId="0" xfId="0" applyFont="1" applyFill="1" applyAlignment="1">
      <alignment horizontal="right"/>
    </xf>
    <xf numFmtId="0" fontId="7" fillId="0" borderId="0" xfId="0" applyFont="1" applyFill="1" applyBorder="1" applyAlignment="1">
      <alignment horizontal="right"/>
    </xf>
    <xf numFmtId="2" fontId="7" fillId="0" borderId="0" xfId="0" applyNumberFormat="1" applyFont="1" applyFill="1" applyAlignment="1">
      <alignment horizontal="right"/>
    </xf>
    <xf numFmtId="0" fontId="16" fillId="0" borderId="0" xfId="0" applyFont="1" applyFill="1" applyBorder="1" applyAlignment="1">
      <alignment/>
    </xf>
    <xf numFmtId="0" fontId="6" fillId="0" borderId="0" xfId="0" applyFont="1" applyFill="1" applyBorder="1" applyAlignment="1">
      <alignment horizontal="left"/>
    </xf>
    <xf numFmtId="2" fontId="12" fillId="0" borderId="0" xfId="0" applyNumberFormat="1" applyFont="1" applyFill="1" applyBorder="1" applyAlignment="1">
      <alignment/>
    </xf>
    <xf numFmtId="0" fontId="12" fillId="0" borderId="0" xfId="0" applyFont="1" applyFill="1" applyBorder="1" applyAlignment="1">
      <alignment horizontal="right"/>
    </xf>
    <xf numFmtId="170" fontId="0" fillId="0" borderId="0" xfId="0" applyNumberFormat="1" applyFill="1" applyBorder="1" applyAlignment="1">
      <alignment horizontal="center"/>
    </xf>
    <xf numFmtId="0" fontId="21" fillId="0" borderId="0" xfId="0" applyFont="1" applyAlignment="1">
      <alignment horizontal="left"/>
    </xf>
    <xf numFmtId="0" fontId="26" fillId="0" borderId="0" xfId="0" applyFont="1" applyAlignment="1">
      <alignment horizontal="center"/>
    </xf>
    <xf numFmtId="0" fontId="26" fillId="0" borderId="0" xfId="0" applyFont="1" applyAlignment="1">
      <alignment/>
    </xf>
    <xf numFmtId="0" fontId="26" fillId="0" borderId="14" xfId="0" applyFont="1" applyBorder="1" applyAlignment="1">
      <alignment horizontal="center"/>
    </xf>
    <xf numFmtId="0" fontId="26" fillId="0" borderId="10" xfId="0" applyFont="1" applyBorder="1" applyAlignment="1">
      <alignment horizontal="center"/>
    </xf>
    <xf numFmtId="0" fontId="26" fillId="0" borderId="0" xfId="0" applyFont="1" applyBorder="1" applyAlignment="1">
      <alignment/>
    </xf>
    <xf numFmtId="0" fontId="26" fillId="0" borderId="11" xfId="0" applyFont="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xf>
    <xf numFmtId="0" fontId="20" fillId="0" borderId="0" xfId="0" applyFont="1" applyAlignment="1">
      <alignment horizontal="center" vertical="center" wrapText="1"/>
    </xf>
    <xf numFmtId="0" fontId="26" fillId="0" borderId="0" xfId="0" applyFont="1" applyAlignment="1">
      <alignment horizontal="center" vertical="center" wrapText="1"/>
    </xf>
    <xf numFmtId="0" fontId="20" fillId="0" borderId="0" xfId="0" applyFont="1" applyFill="1" applyBorder="1" applyAlignment="1">
      <alignment horizontal="center" wrapText="1"/>
    </xf>
    <xf numFmtId="0" fontId="26" fillId="0" borderId="0" xfId="0" applyFont="1" applyBorder="1" applyAlignment="1">
      <alignment horizontal="center"/>
    </xf>
    <xf numFmtId="0" fontId="20" fillId="0" borderId="0" xfId="0" applyFont="1" applyBorder="1" applyAlignment="1">
      <alignment horizontal="center" wrapText="1"/>
    </xf>
    <xf numFmtId="0" fontId="0" fillId="0" borderId="11" xfId="0" applyFill="1" applyBorder="1" applyAlignment="1">
      <alignment/>
    </xf>
    <xf numFmtId="0" fontId="20" fillId="0" borderId="0" xfId="0" applyFont="1" applyAlignment="1">
      <alignment horizontal="center" vertical="center" wrapText="1"/>
    </xf>
    <xf numFmtId="0" fontId="20" fillId="0" borderId="0" xfId="0" applyFont="1" applyFill="1" applyBorder="1" applyAlignment="1">
      <alignment horizontal="center" wrapText="1"/>
    </xf>
    <xf numFmtId="0" fontId="20" fillId="0" borderId="11" xfId="0" applyFont="1" applyBorder="1" applyAlignment="1">
      <alignment horizontal="center" wrapText="1"/>
    </xf>
    <xf numFmtId="0" fontId="12" fillId="0" borderId="13" xfId="0" applyFont="1" applyFill="1" applyBorder="1" applyAlignment="1">
      <alignment horizontal="right"/>
    </xf>
    <xf numFmtId="2" fontId="6" fillId="34" borderId="15" xfId="0" applyNumberFormat="1" applyFont="1" applyFill="1" applyBorder="1" applyAlignment="1">
      <alignment horizontal="center"/>
    </xf>
    <xf numFmtId="0" fontId="4" fillId="35" borderId="0" xfId="0" applyFont="1" applyFill="1" applyBorder="1" applyAlignment="1">
      <alignment/>
    </xf>
    <xf numFmtId="0" fontId="29" fillId="35" borderId="0" xfId="0" applyFont="1" applyFill="1" applyBorder="1" applyAlignment="1">
      <alignment/>
    </xf>
    <xf numFmtId="0" fontId="4" fillId="35" borderId="0" xfId="0" applyFont="1" applyFill="1" applyBorder="1" applyAlignment="1">
      <alignment horizontal="center"/>
    </xf>
    <xf numFmtId="0" fontId="26" fillId="0" borderId="11" xfId="0" applyFont="1" applyFill="1" applyBorder="1" applyAlignment="1">
      <alignment horizontal="center"/>
    </xf>
    <xf numFmtId="0" fontId="20" fillId="0" borderId="11" xfId="0" applyFont="1" applyFill="1" applyBorder="1" applyAlignment="1">
      <alignment horizontal="center" wrapText="1"/>
    </xf>
    <xf numFmtId="0" fontId="0" fillId="0" borderId="11" xfId="0" applyFill="1" applyBorder="1" applyAlignment="1">
      <alignment horizontal="center"/>
    </xf>
    <xf numFmtId="0" fontId="21" fillId="0" borderId="0" xfId="0" applyFont="1" applyFill="1" applyBorder="1" applyAlignment="1">
      <alignment horizontal="left"/>
    </xf>
    <xf numFmtId="0" fontId="26" fillId="0" borderId="0" xfId="0" applyFont="1" applyFill="1" applyBorder="1" applyAlignment="1">
      <alignment horizontal="center" wrapText="1"/>
    </xf>
    <xf numFmtId="0" fontId="20" fillId="0" borderId="0" xfId="0" applyFont="1" applyFill="1" applyBorder="1" applyAlignment="1">
      <alignment horizontal="center" vertical="center"/>
    </xf>
    <xf numFmtId="1" fontId="26" fillId="0" borderId="0" xfId="0" applyNumberFormat="1" applyFont="1" applyFill="1" applyBorder="1" applyAlignment="1">
      <alignment horizontal="center"/>
    </xf>
    <xf numFmtId="2" fontId="26" fillId="0" borderId="0" xfId="0" applyNumberFormat="1" applyFont="1" applyFill="1" applyBorder="1" applyAlignment="1">
      <alignment horizontal="center"/>
    </xf>
    <xf numFmtId="170" fontId="26" fillId="0" borderId="0" xfId="0" applyNumberFormat="1" applyFont="1" applyFill="1" applyBorder="1" applyAlignment="1">
      <alignment horizontal="center"/>
    </xf>
    <xf numFmtId="1" fontId="20"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170" fontId="20" fillId="0" borderId="0" xfId="0" applyNumberFormat="1" applyFont="1" applyFill="1" applyBorder="1" applyAlignment="1">
      <alignment horizontal="center" vertical="center" wrapText="1"/>
    </xf>
    <xf numFmtId="0" fontId="26" fillId="0" borderId="0" xfId="0" applyFont="1" applyBorder="1" applyAlignment="1">
      <alignment horizontal="center" vertical="center" wrapText="1"/>
    </xf>
    <xf numFmtId="1" fontId="0" fillId="0" borderId="0" xfId="0" applyNumberFormat="1" applyFill="1" applyBorder="1" applyAlignment="1">
      <alignment horizontal="center"/>
    </xf>
    <xf numFmtId="2" fontId="0" fillId="0" borderId="0" xfId="0" applyNumberFormat="1" applyFill="1" applyBorder="1" applyAlignment="1">
      <alignment horizontal="center"/>
    </xf>
    <xf numFmtId="2" fontId="11" fillId="0" borderId="0" xfId="0" applyNumberFormat="1" applyFont="1" applyFill="1" applyBorder="1" applyAlignment="1">
      <alignment horizontal="center"/>
    </xf>
    <xf numFmtId="182" fontId="0" fillId="0" borderId="0" xfId="0" applyNumberFormat="1" applyFill="1" applyBorder="1" applyAlignment="1">
      <alignment horizontal="center"/>
    </xf>
    <xf numFmtId="170" fontId="0" fillId="0" borderId="0" xfId="0" applyNumberFormat="1" applyFill="1" applyBorder="1" applyAlignment="1">
      <alignment/>
    </xf>
    <xf numFmtId="2" fontId="1" fillId="0" borderId="0" xfId="0" applyNumberFormat="1" applyFont="1" applyFill="1" applyBorder="1" applyAlignment="1">
      <alignment horizontal="center"/>
    </xf>
    <xf numFmtId="169" fontId="0" fillId="0" borderId="0" xfId="0" applyNumberFormat="1" applyFill="1" applyBorder="1" applyAlignment="1">
      <alignment/>
    </xf>
    <xf numFmtId="4" fontId="0" fillId="0" borderId="0" xfId="0" applyNumberFormat="1" applyFill="1" applyBorder="1" applyAlignment="1">
      <alignment horizontal="center"/>
    </xf>
    <xf numFmtId="0" fontId="20" fillId="0" borderId="10" xfId="0" applyFont="1" applyFill="1" applyBorder="1" applyAlignment="1">
      <alignment horizontal="center" wrapText="1"/>
    </xf>
    <xf numFmtId="164" fontId="0" fillId="0" borderId="11" xfId="0" applyNumberFormat="1" applyFill="1" applyBorder="1" applyAlignment="1">
      <alignment horizontal="center"/>
    </xf>
    <xf numFmtId="2" fontId="12" fillId="33" borderId="16" xfId="0" applyNumberFormat="1" applyFont="1" applyFill="1" applyBorder="1" applyAlignment="1">
      <alignment/>
    </xf>
    <xf numFmtId="2" fontId="15" fillId="33" borderId="16" xfId="0" applyNumberFormat="1" applyFont="1" applyFill="1" applyBorder="1" applyAlignment="1">
      <alignment horizontal="right"/>
    </xf>
    <xf numFmtId="2" fontId="15" fillId="0" borderId="0" xfId="0" applyNumberFormat="1" applyFont="1" applyFill="1" applyBorder="1" applyAlignment="1">
      <alignment horizontal="right"/>
    </xf>
    <xf numFmtId="2" fontId="15" fillId="0" borderId="0" xfId="0" applyNumberFormat="1" applyFont="1" applyFill="1" applyBorder="1" applyAlignment="1">
      <alignment/>
    </xf>
    <xf numFmtId="0" fontId="15" fillId="0" borderId="0" xfId="0" applyFont="1" applyFill="1" applyBorder="1" applyAlignment="1">
      <alignment horizontal="right"/>
    </xf>
    <xf numFmtId="2" fontId="12" fillId="33" borderId="16" xfId="0" applyNumberFormat="1" applyFont="1" applyFill="1" applyBorder="1" applyAlignment="1">
      <alignment/>
    </xf>
    <xf numFmtId="2" fontId="12" fillId="0" borderId="0" xfId="0" applyNumberFormat="1" applyFont="1" applyFill="1" applyBorder="1" applyAlignment="1">
      <alignment/>
    </xf>
    <xf numFmtId="2" fontId="7" fillId="0" borderId="0" xfId="0" applyNumberFormat="1" applyFont="1" applyFill="1" applyBorder="1" applyAlignment="1">
      <alignment/>
    </xf>
    <xf numFmtId="0" fontId="15" fillId="0" borderId="0" xfId="0" applyFont="1" applyFill="1" applyBorder="1" applyAlignment="1">
      <alignment/>
    </xf>
    <xf numFmtId="2" fontId="12" fillId="0" borderId="0" xfId="0" applyNumberFormat="1" applyFont="1" applyFill="1" applyBorder="1" applyAlignment="1">
      <alignment horizontal="right"/>
    </xf>
    <xf numFmtId="2" fontId="7" fillId="0" borderId="0" xfId="0" applyNumberFormat="1" applyFont="1" applyFill="1" applyBorder="1" applyAlignment="1">
      <alignment horizontal="right"/>
    </xf>
    <xf numFmtId="0" fontId="7" fillId="0" borderId="0" xfId="0" applyFont="1" applyFill="1" applyBorder="1" applyAlignment="1">
      <alignment/>
    </xf>
    <xf numFmtId="0" fontId="23" fillId="0" borderId="0" xfId="0" applyFont="1" applyBorder="1" applyAlignment="1">
      <alignment/>
    </xf>
    <xf numFmtId="0" fontId="24" fillId="0" borderId="0" xfId="0" applyFont="1" applyFill="1" applyAlignment="1">
      <alignment/>
    </xf>
    <xf numFmtId="0" fontId="24" fillId="0" borderId="0" xfId="0" applyFont="1" applyAlignment="1">
      <alignment/>
    </xf>
    <xf numFmtId="164" fontId="0" fillId="0" borderId="0" xfId="0" applyNumberFormat="1" applyFill="1" applyBorder="1" applyAlignment="1">
      <alignment horizontal="center"/>
    </xf>
    <xf numFmtId="0" fontId="0" fillId="36" borderId="0" xfId="0" applyFill="1" applyBorder="1" applyAlignment="1">
      <alignment/>
    </xf>
    <xf numFmtId="0" fontId="0" fillId="36" borderId="0" xfId="0" applyFill="1" applyAlignment="1">
      <alignment/>
    </xf>
    <xf numFmtId="0" fontId="0" fillId="36" borderId="0" xfId="0" applyFill="1" applyAlignment="1">
      <alignment horizontal="center"/>
    </xf>
    <xf numFmtId="0" fontId="24" fillId="36" borderId="0" xfId="0" applyFont="1" applyFill="1" applyAlignment="1">
      <alignment/>
    </xf>
    <xf numFmtId="0" fontId="6" fillId="36" borderId="0" xfId="0" applyFont="1" applyFill="1" applyAlignment="1">
      <alignment/>
    </xf>
    <xf numFmtId="0" fontId="3" fillId="36" borderId="0" xfId="0" applyFont="1" applyFill="1" applyAlignment="1">
      <alignment/>
    </xf>
    <xf numFmtId="0" fontId="4" fillId="36" borderId="0" xfId="0" applyFont="1" applyFill="1" applyAlignment="1">
      <alignment/>
    </xf>
    <xf numFmtId="0" fontId="2" fillId="36" borderId="0" xfId="0" applyFont="1" applyFill="1" applyBorder="1" applyAlignment="1">
      <alignment/>
    </xf>
    <xf numFmtId="0" fontId="2" fillId="36" borderId="0" xfId="0" applyFont="1" applyFill="1" applyAlignment="1">
      <alignment/>
    </xf>
    <xf numFmtId="0" fontId="24" fillId="36" borderId="0" xfId="0" applyFont="1" applyFill="1" applyBorder="1" applyAlignment="1">
      <alignment/>
    </xf>
    <xf numFmtId="0" fontId="24" fillId="36" borderId="0" xfId="0" applyFont="1" applyFill="1" applyAlignment="1">
      <alignment/>
    </xf>
    <xf numFmtId="0" fontId="25" fillId="36" borderId="0" xfId="0" applyFont="1" applyFill="1" applyBorder="1" applyAlignment="1">
      <alignment/>
    </xf>
    <xf numFmtId="0" fontId="24" fillId="36" borderId="0" xfId="0" applyFont="1" applyFill="1" applyBorder="1" applyAlignment="1">
      <alignment/>
    </xf>
    <xf numFmtId="0" fontId="30" fillId="36" borderId="0" xfId="0" applyFont="1" applyFill="1" applyAlignment="1">
      <alignment/>
    </xf>
    <xf numFmtId="0" fontId="30" fillId="36" borderId="0" xfId="0" applyFont="1" applyFill="1" applyBorder="1" applyAlignment="1">
      <alignment/>
    </xf>
    <xf numFmtId="0" fontId="27" fillId="36" borderId="0" xfId="0" applyFont="1" applyFill="1" applyAlignment="1">
      <alignment/>
    </xf>
    <xf numFmtId="0" fontId="7" fillId="0" borderId="17" xfId="0" applyFont="1" applyBorder="1" applyAlignment="1">
      <alignment/>
    </xf>
    <xf numFmtId="2" fontId="15" fillId="33" borderId="13" xfId="0" applyNumberFormat="1" applyFont="1" applyFill="1" applyBorder="1" applyAlignment="1">
      <alignment/>
    </xf>
    <xf numFmtId="0" fontId="7" fillId="0" borderId="17" xfId="0" applyFont="1" applyFill="1" applyBorder="1" applyAlignment="1">
      <alignment/>
    </xf>
    <xf numFmtId="0" fontId="12" fillId="0" borderId="18" xfId="0" applyFont="1" applyBorder="1" applyAlignment="1">
      <alignment/>
    </xf>
    <xf numFmtId="0" fontId="12" fillId="0" borderId="18" xfId="0" applyFont="1" applyBorder="1" applyAlignment="1">
      <alignment horizontal="left"/>
    </xf>
    <xf numFmtId="0" fontId="22"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2" fillId="0" borderId="0" xfId="0" applyFont="1" applyAlignment="1">
      <alignment horizontal="left"/>
    </xf>
    <xf numFmtId="0" fontId="7" fillId="0" borderId="19" xfId="0" applyFont="1" applyBorder="1" applyAlignment="1">
      <alignment/>
    </xf>
    <xf numFmtId="2" fontId="7" fillId="34" borderId="20" xfId="0" applyNumberFormat="1" applyFont="1" applyFill="1" applyBorder="1" applyAlignment="1">
      <alignment horizontal="center"/>
    </xf>
    <xf numFmtId="0" fontId="7" fillId="0" borderId="21" xfId="0" applyFont="1" applyFill="1" applyBorder="1" applyAlignment="1">
      <alignment horizontal="right"/>
    </xf>
    <xf numFmtId="0" fontId="31" fillId="0" borderId="0" xfId="0" applyFont="1" applyAlignment="1">
      <alignment/>
    </xf>
    <xf numFmtId="164" fontId="0" fillId="0" borderId="14" xfId="0" applyNumberFormat="1" applyBorder="1" applyAlignment="1">
      <alignment horizontal="center"/>
    </xf>
    <xf numFmtId="164" fontId="0" fillId="37" borderId="22" xfId="0" applyNumberFormat="1" applyFill="1" applyBorder="1" applyAlignment="1">
      <alignment horizontal="center"/>
    </xf>
    <xf numFmtId="0" fontId="20" fillId="0" borderId="10" xfId="0" applyFont="1" applyBorder="1" applyAlignment="1">
      <alignment horizontal="center" wrapText="1"/>
    </xf>
    <xf numFmtId="164" fontId="0" fillId="38" borderId="22" xfId="0" applyNumberFormat="1" applyFill="1" applyBorder="1" applyAlignment="1">
      <alignment horizontal="center"/>
    </xf>
    <xf numFmtId="0" fontId="3" fillId="39" borderId="0" xfId="0" applyFont="1" applyFill="1" applyAlignment="1">
      <alignment/>
    </xf>
    <xf numFmtId="0" fontId="0" fillId="39" borderId="23" xfId="0" applyFill="1" applyBorder="1" applyAlignment="1">
      <alignment horizontal="center"/>
    </xf>
    <xf numFmtId="0" fontId="6" fillId="39" borderId="0" xfId="0" applyFont="1" applyFill="1" applyAlignment="1">
      <alignment/>
    </xf>
    <xf numFmtId="0" fontId="0" fillId="39" borderId="0" xfId="0" applyFill="1" applyBorder="1" applyAlignment="1">
      <alignment/>
    </xf>
    <xf numFmtId="0" fontId="0" fillId="39" borderId="0" xfId="0" applyFill="1" applyAlignment="1">
      <alignment/>
    </xf>
    <xf numFmtId="0" fontId="0" fillId="39" borderId="24" xfId="0" applyFill="1" applyBorder="1" applyAlignment="1">
      <alignment/>
    </xf>
    <xf numFmtId="0" fontId="85" fillId="39" borderId="0" xfId="0" applyFont="1" applyFill="1" applyAlignment="1">
      <alignment/>
    </xf>
    <xf numFmtId="0" fontId="6" fillId="2" borderId="0" xfId="0" applyFont="1" applyFill="1" applyAlignment="1">
      <alignment/>
    </xf>
    <xf numFmtId="0" fontId="0" fillId="2" borderId="0" xfId="0" applyFill="1" applyBorder="1" applyAlignment="1">
      <alignment/>
    </xf>
    <xf numFmtId="0" fontId="0" fillId="2" borderId="0" xfId="0" applyFill="1" applyAlignment="1">
      <alignment/>
    </xf>
    <xf numFmtId="0" fontId="0" fillId="2" borderId="23" xfId="0" applyFill="1" applyBorder="1" applyAlignment="1">
      <alignment/>
    </xf>
    <xf numFmtId="0" fontId="0" fillId="2" borderId="25" xfId="0" applyFill="1" applyBorder="1" applyAlignment="1">
      <alignment/>
    </xf>
    <xf numFmtId="0" fontId="0" fillId="2" borderId="24" xfId="0" applyFill="1" applyBorder="1" applyAlignment="1">
      <alignment/>
    </xf>
    <xf numFmtId="0" fontId="85" fillId="2" borderId="0" xfId="0" applyFont="1" applyFill="1" applyAlignment="1">
      <alignment/>
    </xf>
    <xf numFmtId="0" fontId="86" fillId="0" borderId="12" xfId="0" applyFont="1" applyBorder="1" applyAlignment="1">
      <alignment/>
    </xf>
    <xf numFmtId="0" fontId="32" fillId="40" borderId="0" xfId="0" applyFont="1" applyFill="1" applyAlignment="1">
      <alignment/>
    </xf>
    <xf numFmtId="0" fontId="0" fillId="40" borderId="0" xfId="0" applyFill="1" applyAlignment="1">
      <alignment/>
    </xf>
    <xf numFmtId="0" fontId="24" fillId="40" borderId="0" xfId="0" applyFont="1" applyFill="1" applyAlignment="1">
      <alignment/>
    </xf>
    <xf numFmtId="0" fontId="0" fillId="0" borderId="26" xfId="0" applyBorder="1" applyAlignment="1">
      <alignment/>
    </xf>
    <xf numFmtId="0" fontId="87" fillId="0" borderId="26" xfId="0" applyFont="1" applyBorder="1" applyAlignment="1">
      <alignment horizontal="justify"/>
    </xf>
    <xf numFmtId="0" fontId="34" fillId="36" borderId="0" xfId="0" applyFont="1" applyFill="1" applyBorder="1" applyAlignment="1">
      <alignment/>
    </xf>
    <xf numFmtId="0" fontId="34" fillId="36" borderId="0" xfId="0" applyFont="1" applyFill="1" applyAlignment="1">
      <alignment/>
    </xf>
    <xf numFmtId="0" fontId="88" fillId="0" borderId="26" xfId="0" applyFont="1" applyBorder="1" applyAlignment="1">
      <alignment horizontal="justify"/>
    </xf>
    <xf numFmtId="0" fontId="6" fillId="0" borderId="0" xfId="0" applyFont="1" applyAlignment="1">
      <alignment horizontal="right"/>
    </xf>
    <xf numFmtId="0" fontId="0" fillId="0" borderId="27" xfId="0" applyBorder="1" applyAlignment="1">
      <alignment/>
    </xf>
    <xf numFmtId="0" fontId="0" fillId="0" borderId="28" xfId="0" applyBorder="1" applyAlignment="1">
      <alignment/>
    </xf>
    <xf numFmtId="0" fontId="0" fillId="41" borderId="0" xfId="0" applyFill="1" applyBorder="1" applyAlignment="1">
      <alignment/>
    </xf>
    <xf numFmtId="0" fontId="0" fillId="14" borderId="0" xfId="0" applyFill="1" applyBorder="1" applyAlignment="1">
      <alignment/>
    </xf>
    <xf numFmtId="0" fontId="0" fillId="14" borderId="0" xfId="0" applyFill="1" applyBorder="1" applyAlignment="1">
      <alignment vertical="center"/>
    </xf>
    <xf numFmtId="0" fontId="0" fillId="14" borderId="26" xfId="0" applyFill="1" applyBorder="1" applyAlignment="1">
      <alignment/>
    </xf>
    <xf numFmtId="0" fontId="0" fillId="0" borderId="29" xfId="0" applyBorder="1" applyAlignment="1">
      <alignment/>
    </xf>
    <xf numFmtId="0" fontId="89" fillId="14" borderId="30" xfId="0" applyFont="1" applyFill="1" applyBorder="1" applyAlignment="1">
      <alignment horizontal="center" vertical="center"/>
    </xf>
    <xf numFmtId="0" fontId="0" fillId="0" borderId="31" xfId="0" applyBorder="1" applyAlignment="1">
      <alignment/>
    </xf>
    <xf numFmtId="0" fontId="0" fillId="14" borderId="32" xfId="0" applyFill="1" applyBorder="1" applyAlignment="1">
      <alignment/>
    </xf>
    <xf numFmtId="0" fontId="90" fillId="2" borderId="0" xfId="0" applyFont="1" applyFill="1" applyBorder="1" applyAlignment="1">
      <alignment horizontal="justify"/>
    </xf>
    <xf numFmtId="0" fontId="91" fillId="14" borderId="0" xfId="0" applyFont="1" applyFill="1" applyBorder="1" applyAlignment="1">
      <alignment horizontal="right"/>
    </xf>
    <xf numFmtId="0" fontId="92" fillId="14" borderId="0" xfId="0" applyFont="1" applyFill="1" applyBorder="1" applyAlignment="1">
      <alignment vertical="center"/>
    </xf>
    <xf numFmtId="0" fontId="4" fillId="41" borderId="0" xfId="0" applyFont="1" applyFill="1" applyAlignment="1">
      <alignment/>
    </xf>
    <xf numFmtId="0" fontId="2" fillId="41" borderId="0" xfId="0" applyFont="1" applyFill="1" applyAlignment="1">
      <alignment/>
    </xf>
    <xf numFmtId="0" fontId="2" fillId="41" borderId="0" xfId="0" applyFont="1" applyFill="1" applyAlignment="1">
      <alignment horizontal="center"/>
    </xf>
    <xf numFmtId="0" fontId="2" fillId="41" borderId="0" xfId="0" applyFont="1" applyFill="1" applyAlignment="1">
      <alignment/>
    </xf>
    <xf numFmtId="0" fontId="0" fillId="41" borderId="0" xfId="0" applyFill="1" applyAlignment="1">
      <alignment/>
    </xf>
    <xf numFmtId="0" fontId="93" fillId="41" borderId="0" xfId="0" applyFont="1" applyFill="1" applyAlignment="1">
      <alignment/>
    </xf>
    <xf numFmtId="0" fontId="91" fillId="2" borderId="0" xfId="0" applyFont="1" applyFill="1" applyBorder="1" applyAlignment="1">
      <alignment horizontal="justify"/>
    </xf>
    <xf numFmtId="0" fontId="94" fillId="2" borderId="0" xfId="0" applyFont="1" applyFill="1" applyBorder="1" applyAlignment="1">
      <alignment horizontal="justify"/>
    </xf>
    <xf numFmtId="0" fontId="92" fillId="2" borderId="0" xfId="0" applyFont="1" applyFill="1" applyBorder="1" applyAlignment="1">
      <alignment horizontal="left" indent="5"/>
    </xf>
    <xf numFmtId="0" fontId="92" fillId="2" borderId="0" xfId="0" applyFont="1" applyFill="1" applyBorder="1" applyAlignment="1">
      <alignment horizontal="left" wrapText="1" indent="5"/>
    </xf>
    <xf numFmtId="0" fontId="95" fillId="2" borderId="0" xfId="0" applyFont="1" applyFill="1" applyBorder="1" applyAlignment="1">
      <alignment/>
    </xf>
    <xf numFmtId="0" fontId="94" fillId="2" borderId="0" xfId="0" applyFont="1" applyFill="1" applyBorder="1" applyAlignment="1">
      <alignment horizontal="left" wrapText="1" indent="5"/>
    </xf>
    <xf numFmtId="0" fontId="94" fillId="2" borderId="0" xfId="0" applyFont="1" applyFill="1" applyBorder="1" applyAlignment="1">
      <alignment horizontal="left" wrapText="1"/>
    </xf>
    <xf numFmtId="0" fontId="95" fillId="2" borderId="0" xfId="0" applyFont="1" applyFill="1" applyBorder="1" applyAlignment="1">
      <alignment horizontal="justify"/>
    </xf>
    <xf numFmtId="0" fontId="91" fillId="2" borderId="0" xfId="0" applyFont="1" applyFill="1" applyBorder="1" applyAlignment="1">
      <alignment horizontal="center"/>
    </xf>
    <xf numFmtId="0" fontId="96" fillId="2" borderId="0" xfId="0" applyFont="1" applyFill="1" applyBorder="1" applyAlignment="1">
      <alignment horizontal="center"/>
    </xf>
    <xf numFmtId="0" fontId="97" fillId="2" borderId="33" xfId="0" applyFont="1" applyFill="1" applyBorder="1" applyAlignment="1">
      <alignment horizontal="justify"/>
    </xf>
    <xf numFmtId="0" fontId="98" fillId="2" borderId="0" xfId="0" applyFont="1" applyFill="1" applyBorder="1" applyAlignment="1">
      <alignment horizontal="justify"/>
    </xf>
    <xf numFmtId="0" fontId="97" fillId="2" borderId="0" xfId="0" applyFont="1" applyFill="1" applyBorder="1" applyAlignment="1">
      <alignment horizontal="justify" wrapText="1"/>
    </xf>
    <xf numFmtId="0" fontId="99" fillId="2" borderId="33" xfId="0" applyFont="1" applyFill="1" applyBorder="1" applyAlignment="1">
      <alignment horizontal="justify" wrapText="1"/>
    </xf>
    <xf numFmtId="0" fontId="97" fillId="2" borderId="0" xfId="0" applyFont="1" applyFill="1" applyBorder="1" applyAlignment="1">
      <alignment horizontal="justify"/>
    </xf>
    <xf numFmtId="0" fontId="98" fillId="2" borderId="0" xfId="0" applyFont="1" applyFill="1" applyBorder="1" applyAlignment="1">
      <alignment horizontal="justify" wrapText="1"/>
    </xf>
    <xf numFmtId="0" fontId="100" fillId="2" borderId="0" xfId="0" applyFont="1" applyFill="1" applyBorder="1" applyAlignment="1">
      <alignment/>
    </xf>
    <xf numFmtId="0" fontId="99" fillId="2" borderId="0" xfId="0" applyFont="1" applyFill="1" applyBorder="1" applyAlignment="1">
      <alignment wrapText="1"/>
    </xf>
    <xf numFmtId="0" fontId="97" fillId="2" borderId="0" xfId="0" applyFont="1" applyFill="1" applyBorder="1" applyAlignment="1">
      <alignment/>
    </xf>
    <xf numFmtId="0" fontId="98" fillId="2" borderId="0" xfId="0" applyFont="1" applyFill="1" applyBorder="1" applyAlignment="1">
      <alignment/>
    </xf>
    <xf numFmtId="0" fontId="101" fillId="2" borderId="0" xfId="0" applyFont="1" applyFill="1" applyBorder="1" applyAlignment="1">
      <alignment/>
    </xf>
    <xf numFmtId="0" fontId="97" fillId="2" borderId="0" xfId="0" applyFont="1" applyFill="1" applyBorder="1" applyAlignment="1">
      <alignment wrapText="1"/>
    </xf>
    <xf numFmtId="0" fontId="101" fillId="2" borderId="0" xfId="0" applyFont="1" applyFill="1" applyBorder="1" applyAlignment="1">
      <alignment wrapText="1"/>
    </xf>
    <xf numFmtId="0" fontId="0" fillId="42" borderId="34" xfId="0" applyFill="1" applyBorder="1" applyAlignment="1">
      <alignment/>
    </xf>
    <xf numFmtId="0" fontId="102" fillId="8" borderId="22" xfId="0" applyFont="1" applyFill="1" applyBorder="1" applyAlignment="1">
      <alignment horizontal="justify"/>
    </xf>
    <xf numFmtId="0" fontId="0" fillId="21" borderId="0" xfId="0" applyFill="1" applyBorder="1" applyAlignment="1">
      <alignment/>
    </xf>
    <xf numFmtId="0" fontId="6" fillId="9" borderId="0" xfId="0" applyFont="1" applyFill="1" applyBorder="1" applyAlignment="1">
      <alignment/>
    </xf>
    <xf numFmtId="0" fontId="0" fillId="9" borderId="0" xfId="0" applyFill="1" applyAlignment="1">
      <alignment/>
    </xf>
    <xf numFmtId="0" fontId="7" fillId="9" borderId="0" xfId="0" applyFont="1" applyFill="1" applyAlignment="1">
      <alignment/>
    </xf>
    <xf numFmtId="0" fontId="5" fillId="9" borderId="0" xfId="0" applyFont="1" applyFill="1" applyBorder="1" applyAlignment="1">
      <alignment/>
    </xf>
    <xf numFmtId="0" fontId="0" fillId="9" borderId="0" xfId="0" applyFill="1" applyBorder="1" applyAlignment="1">
      <alignment/>
    </xf>
    <xf numFmtId="0" fontId="6" fillId="9" borderId="0" xfId="0" applyFont="1" applyFill="1" applyAlignment="1">
      <alignment/>
    </xf>
    <xf numFmtId="0" fontId="3" fillId="9" borderId="0" xfId="0" applyFont="1" applyFill="1" applyAlignment="1">
      <alignment/>
    </xf>
    <xf numFmtId="0" fontId="103" fillId="9" borderId="0" xfId="0" applyFont="1" applyFill="1" applyBorder="1" applyAlignment="1">
      <alignment/>
    </xf>
    <xf numFmtId="0" fontId="103" fillId="9" borderId="0" xfId="0" applyFont="1" applyFill="1" applyAlignment="1">
      <alignment/>
    </xf>
    <xf numFmtId="0" fontId="4" fillId="21" borderId="0" xfId="0" applyFont="1" applyFill="1" applyBorder="1" applyAlignment="1">
      <alignment/>
    </xf>
    <xf numFmtId="0" fontId="89" fillId="14" borderId="0" xfId="0" applyFont="1" applyFill="1" applyBorder="1" applyAlignment="1">
      <alignment horizontal="center" vertical="center" wrapText="1"/>
    </xf>
    <xf numFmtId="0" fontId="88" fillId="0" borderId="33" xfId="0" applyFont="1" applyBorder="1" applyAlignment="1">
      <alignment horizontal="justify"/>
    </xf>
    <xf numFmtId="0" fontId="88" fillId="0" borderId="0" xfId="0" applyFont="1" applyBorder="1" applyAlignment="1">
      <alignment horizontal="justify"/>
    </xf>
    <xf numFmtId="10" fontId="0" fillId="0" borderId="10" xfId="0" applyNumberFormat="1" applyFill="1" applyBorder="1" applyAlignment="1">
      <alignment horizontal="center"/>
    </xf>
    <xf numFmtId="10" fontId="0" fillId="0" borderId="11" xfId="0" applyNumberFormat="1" applyFill="1" applyBorder="1" applyAlignment="1">
      <alignment horizontal="center"/>
    </xf>
    <xf numFmtId="10" fontId="0" fillId="0" borderId="35" xfId="0" applyNumberFormat="1" applyFill="1" applyBorder="1" applyAlignment="1">
      <alignment horizontal="center"/>
    </xf>
    <xf numFmtId="10" fontId="0" fillId="0" borderId="36" xfId="0" applyNumberFormat="1" applyFill="1" applyBorder="1" applyAlignment="1">
      <alignment horizontal="center"/>
    </xf>
    <xf numFmtId="0" fontId="0" fillId="0" borderId="36" xfId="0" applyFill="1" applyBorder="1" applyAlignment="1">
      <alignment horizontal="center"/>
    </xf>
    <xf numFmtId="0" fontId="88" fillId="0" borderId="33" xfId="0" applyFont="1" applyBorder="1" applyAlignment="1">
      <alignment horizontal="left" wrapText="1"/>
    </xf>
    <xf numFmtId="0" fontId="88" fillId="0" borderId="0" xfId="0" applyFont="1" applyBorder="1" applyAlignment="1">
      <alignment horizontal="left" wrapText="1"/>
    </xf>
    <xf numFmtId="0" fontId="104" fillId="42" borderId="34" xfId="0" applyFont="1" applyFill="1" applyBorder="1" applyAlignment="1">
      <alignment horizontal="center" vertical="center"/>
    </xf>
    <xf numFmtId="0" fontId="28" fillId="0" borderId="37" xfId="0" applyFont="1" applyBorder="1" applyAlignment="1">
      <alignment horizontal="center"/>
    </xf>
    <xf numFmtId="0" fontId="28" fillId="0" borderId="38" xfId="0" applyFont="1" applyBorder="1" applyAlignment="1">
      <alignment horizontal="center"/>
    </xf>
    <xf numFmtId="0" fontId="28" fillId="43" borderId="37" xfId="0" applyFont="1" applyFill="1" applyBorder="1" applyAlignment="1">
      <alignment horizontal="center"/>
    </xf>
    <xf numFmtId="0" fontId="28" fillId="43" borderId="38" xfId="0" applyFont="1" applyFill="1" applyBorder="1" applyAlignment="1">
      <alignment horizontal="center"/>
    </xf>
    <xf numFmtId="0" fontId="28" fillId="44" borderId="37" xfId="0" applyFont="1" applyFill="1" applyBorder="1" applyAlignment="1">
      <alignment horizontal="center"/>
    </xf>
    <xf numFmtId="0" fontId="28" fillId="44" borderId="38" xfId="0" applyFont="1" applyFill="1" applyBorder="1" applyAlignment="1">
      <alignment horizontal="center"/>
    </xf>
    <xf numFmtId="0" fontId="28" fillId="0" borderId="10" xfId="0" applyFont="1" applyFill="1" applyBorder="1" applyAlignment="1">
      <alignment horizontal="left"/>
    </xf>
    <xf numFmtId="0" fontId="28" fillId="0" borderId="11" xfId="0" applyFont="1" applyFill="1" applyBorder="1" applyAlignment="1">
      <alignment horizontal="left"/>
    </xf>
    <xf numFmtId="10" fontId="0" fillId="0" borderId="14" xfId="0" applyNumberFormat="1" applyFill="1" applyBorder="1" applyAlignment="1">
      <alignment horizontal="center"/>
    </xf>
    <xf numFmtId="10" fontId="0" fillId="0" borderId="39" xfId="0" applyNumberFormat="1" applyFill="1" applyBorder="1" applyAlignment="1">
      <alignment horizontal="center"/>
    </xf>
    <xf numFmtId="0" fontId="28" fillId="0" borderId="14" xfId="0" applyFont="1" applyFill="1" applyBorder="1" applyAlignment="1">
      <alignment horizontal="left"/>
    </xf>
    <xf numFmtId="0" fontId="28" fillId="0" borderId="39" xfId="0" applyFont="1" applyFill="1" applyBorder="1" applyAlignment="1">
      <alignment horizontal="left"/>
    </xf>
    <xf numFmtId="0" fontId="28" fillId="0" borderId="35" xfId="0" applyFont="1" applyFill="1" applyBorder="1" applyAlignment="1">
      <alignment horizontal="left"/>
    </xf>
    <xf numFmtId="0" fontId="28" fillId="0" borderId="36" xfId="0" applyFont="1" applyFill="1" applyBorder="1" applyAlignment="1">
      <alignment horizontal="left"/>
    </xf>
    <xf numFmtId="0" fontId="6" fillId="34" borderId="15" xfId="0" applyFont="1" applyFill="1" applyBorder="1" applyAlignment="1">
      <alignment horizontal="left"/>
    </xf>
    <xf numFmtId="0" fontId="7" fillId="34" borderId="40" xfId="0" applyFont="1" applyFill="1" applyBorder="1" applyAlignment="1">
      <alignment horizontal="left"/>
    </xf>
    <xf numFmtId="0" fontId="20" fillId="45" borderId="10" xfId="0" applyFont="1" applyFill="1" applyBorder="1" applyAlignment="1">
      <alignment horizontal="left" wrapText="1"/>
    </xf>
    <xf numFmtId="0" fontId="20" fillId="45" borderId="0" xfId="0" applyFont="1" applyFill="1" applyBorder="1" applyAlignment="1">
      <alignment horizontal="left" wrapText="1"/>
    </xf>
    <xf numFmtId="0" fontId="20" fillId="45" borderId="11" xfId="0" applyFont="1" applyFill="1" applyBorder="1" applyAlignment="1">
      <alignment horizontal="left" wrapText="1"/>
    </xf>
    <xf numFmtId="0" fontId="20" fillId="44" borderId="10" xfId="0" applyFont="1" applyFill="1" applyBorder="1" applyAlignment="1">
      <alignment horizontal="left"/>
    </xf>
    <xf numFmtId="0" fontId="20" fillId="44" borderId="0" xfId="0" applyFont="1" applyFill="1" applyBorder="1" applyAlignment="1">
      <alignment horizontal="left"/>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3" xfId="60"/>
    <cellStyle name="Normal 2 2 4" xfId="61"/>
    <cellStyle name="Normal 2 3" xfId="62"/>
    <cellStyle name="Normal 2 4" xfId="63"/>
    <cellStyle name="Normal 3" xfId="64"/>
    <cellStyle name="Normal 3 2" xfId="65"/>
    <cellStyle name="Normal 3 3" xfId="66"/>
    <cellStyle name="Normal 3 4" xfId="67"/>
    <cellStyle name="Normal 4" xfId="68"/>
    <cellStyle name="Normal 4 2" xfId="69"/>
    <cellStyle name="Normal 4 3" xfId="70"/>
    <cellStyle name="Normal 4 4" xfId="71"/>
    <cellStyle name="Normal 5" xfId="72"/>
    <cellStyle name="Normal 5 2" xfId="73"/>
    <cellStyle name="Normal 5 3" xfId="74"/>
    <cellStyle name="Normal 5 4" xfId="75"/>
    <cellStyle name="Normal 6" xfId="76"/>
    <cellStyle name="Normal 7" xfId="77"/>
    <cellStyle name="Normal 8" xfId="78"/>
    <cellStyle name="Note" xfId="79"/>
    <cellStyle name="Output" xfId="80"/>
    <cellStyle name="Percent" xfId="81"/>
    <cellStyle name="Title" xfId="82"/>
    <cellStyle name="Total" xfId="83"/>
    <cellStyle name="Warning Text" xfId="8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Predicted recurrence free survival at five year time points and by therapy decision</a:t>
            </a:r>
          </a:p>
        </c:rich>
      </c:tx>
      <c:layout>
        <c:manualLayout>
          <c:xMode val="factor"/>
          <c:yMode val="factor"/>
          <c:x val="-0.01375"/>
          <c:y val="0"/>
        </c:manualLayout>
      </c:layout>
      <c:spPr>
        <a:noFill/>
        <a:ln>
          <a:noFill/>
        </a:ln>
      </c:spPr>
    </c:title>
    <c:plotArea>
      <c:layout>
        <c:manualLayout>
          <c:xMode val="edge"/>
          <c:yMode val="edge"/>
          <c:x val="0.04425"/>
          <c:y val="0.112"/>
          <c:w val="0.87475"/>
          <c:h val="0.81225"/>
        </c:manualLayout>
      </c:layout>
      <c:barChart>
        <c:barDir val="bar"/>
        <c:grouping val="clustered"/>
        <c:varyColors val="0"/>
        <c:ser>
          <c:idx val="0"/>
          <c:order val="0"/>
          <c:tx>
            <c:v>Without treatment</c:v>
          </c:tx>
          <c:spPr>
            <a:solidFill>
              <a:srgbClr val="91F3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'RFS predictions'!$W$7:$Z$7</c:f>
              <c:numCache>
                <c:ptCount val="4"/>
                <c:pt idx="0">
                  <c:v>5</c:v>
                </c:pt>
                <c:pt idx="1">
                  <c:v>10</c:v>
                </c:pt>
                <c:pt idx="2">
                  <c:v>15</c:v>
                </c:pt>
                <c:pt idx="3">
                  <c:v>20</c:v>
                </c:pt>
              </c:numCache>
            </c:numRef>
          </c:cat>
          <c:val>
            <c:numRef>
              <c:f>'RFS predictions'!$W$8:$Z$8</c:f>
              <c:numCache>
                <c:ptCount val="4"/>
                <c:pt idx="0">
                  <c:v>0.49390592890564966</c:v>
                </c:pt>
                <c:pt idx="1">
                  <c:v>0.3482144172932053</c:v>
                </c:pt>
                <c:pt idx="2">
                  <c:v>0.2752169504615539</c:v>
                </c:pt>
                <c:pt idx="3">
                  <c:v>0.22999929229224778</c:v>
                </c:pt>
              </c:numCache>
            </c:numRef>
          </c:val>
        </c:ser>
        <c:ser>
          <c:idx val="1"/>
          <c:order val="1"/>
          <c:tx>
            <c:v>With treatment</c:v>
          </c:tx>
          <c:spPr>
            <a:solidFill>
              <a:srgbClr val="B9CD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'RFS predictions'!$W$7:$Z$7</c:f>
              <c:numCache>
                <c:ptCount val="4"/>
                <c:pt idx="0">
                  <c:v>5</c:v>
                </c:pt>
                <c:pt idx="1">
                  <c:v>10</c:v>
                </c:pt>
                <c:pt idx="2">
                  <c:v>15</c:v>
                </c:pt>
                <c:pt idx="3">
                  <c:v>20</c:v>
                </c:pt>
              </c:numCache>
            </c:numRef>
          </c:cat>
          <c:val>
            <c:numRef>
              <c:f>'RFS predictions'!$W$9:$Z$9</c:f>
              <c:numCache>
                <c:ptCount val="4"/>
                <c:pt idx="0">
                  <c:v>0.49390592890564966</c:v>
                </c:pt>
                <c:pt idx="1">
                  <c:v>0.3482144172932053</c:v>
                </c:pt>
                <c:pt idx="2">
                  <c:v>0.2752169504615539</c:v>
                </c:pt>
                <c:pt idx="3">
                  <c:v>0.22999929229224778</c:v>
                </c:pt>
              </c:numCache>
            </c:numRef>
          </c:val>
        </c:ser>
        <c:axId val="26614858"/>
        <c:axId val="38207131"/>
      </c:barChart>
      <c:catAx>
        <c:axId val="26614858"/>
        <c:scaling>
          <c:orientation val="minMax"/>
        </c:scaling>
        <c:axPos val="l"/>
        <c:title>
          <c:tx>
            <c:rich>
              <a:bodyPr vert="horz" rot="-5400000" anchor="ctr"/>
              <a:lstStyle/>
              <a:p>
                <a:pPr algn="ctr">
                  <a:defRPr/>
                </a:pPr>
                <a:r>
                  <a:rPr lang="en-US" cap="none" sz="1375" b="1" i="0" u="none" baseline="0">
                    <a:solidFill>
                      <a:srgbClr val="000000"/>
                    </a:solidFill>
                  </a:rPr>
                  <a:t>Time (years)</a:t>
                </a:r>
              </a:p>
            </c:rich>
          </c:tx>
          <c:layout>
            <c:manualLayout>
              <c:xMode val="factor"/>
              <c:yMode val="factor"/>
              <c:x val="0.0437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8207131"/>
        <c:crosses val="autoZero"/>
        <c:auto val="1"/>
        <c:lblOffset val="100"/>
        <c:tickLblSkip val="1"/>
        <c:noMultiLvlLbl val="0"/>
      </c:catAx>
      <c:valAx>
        <c:axId val="38207131"/>
        <c:scaling>
          <c:orientation val="minMax"/>
          <c:max val="1"/>
        </c:scaling>
        <c:axPos val="b"/>
        <c:title>
          <c:tx>
            <c:rich>
              <a:bodyPr vert="horz" rot="0" anchor="ctr"/>
              <a:lstStyle/>
              <a:p>
                <a:pPr algn="ctr">
                  <a:defRPr/>
                </a:pPr>
                <a:r>
                  <a:rPr lang="en-US" cap="none" sz="1375" b="1" i="0" u="none" baseline="0">
                    <a:solidFill>
                      <a:srgbClr val="000000"/>
                    </a:solidFill>
                  </a:rPr>
                  <a:t>Probability of remaining recurrence free</a:t>
                </a:r>
              </a:p>
            </c:rich>
          </c:tx>
          <c:layout>
            <c:manualLayout>
              <c:xMode val="factor"/>
              <c:yMode val="factor"/>
              <c:x val="0.225"/>
              <c:y val="0.0107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6614858"/>
        <c:crossesAt val="1"/>
        <c:crossBetween val="between"/>
        <c:dispUnits/>
        <c:majorUnit val="0.1"/>
        <c:minorUnit val="0.02"/>
      </c:valAx>
      <c:spPr>
        <a:noFill/>
        <a:ln>
          <a:noFill/>
        </a:ln>
      </c:spPr>
    </c:plotArea>
    <c:legend>
      <c:legendPos val="r"/>
      <c:legendEntry>
        <c:idx val="0"/>
        <c:txPr>
          <a:bodyPr vert="horz" rot="0"/>
          <a:lstStyle/>
          <a:p>
            <a:pPr>
              <a:defRPr lang="en-US" cap="none" sz="1400" b="0" i="0" u="none" baseline="0">
                <a:solidFill>
                  <a:srgbClr val="000000"/>
                </a:solidFill>
              </a:defRPr>
            </a:pPr>
          </a:p>
        </c:txPr>
      </c:legendEntry>
      <c:legendEntry>
        <c:idx val="1"/>
        <c:txPr>
          <a:bodyPr vert="horz" rot="0"/>
          <a:lstStyle/>
          <a:p>
            <a:pPr>
              <a:defRPr lang="en-US" cap="none" sz="1400" b="0" i="0" u="none" baseline="0">
                <a:solidFill>
                  <a:srgbClr val="000000"/>
                </a:solidFill>
              </a:defRPr>
            </a:pPr>
          </a:p>
        </c:txPr>
      </c:legendEntry>
      <c:layout>
        <c:manualLayout>
          <c:xMode val="edge"/>
          <c:yMode val="edge"/>
          <c:x val="0.70375"/>
          <c:y val="0.06975"/>
          <c:w val="0.29625"/>
          <c:h val="0.254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Licence T&amp;Cs'!A1" /></Relationships>
</file>

<file path=xl/drawings/_rels/drawing2.xml.rels><?xml version="1.0" encoding="utf-8" standalone="yes"?><Relationships xmlns="http://schemas.openxmlformats.org/package/2006/relationships"><Relationship Id="rId1" Type="http://schemas.openxmlformats.org/officeDocument/2006/relationships/hyperlink" Target="#'OPTIONS v1.0'!A1" /><Relationship Id="rId2" Type="http://schemas.openxmlformats.org/officeDocument/2006/relationships/hyperlink" Target="#Introduction!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Licence T&amp;Cs'!A1" /><Relationship Id="rId3" Type="http://schemas.openxmlformats.org/officeDocument/2006/relationships/image" Target="../media/image10.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11.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9.emf" /><Relationship Id="rId10" Type="http://schemas.openxmlformats.org/officeDocument/2006/relationships/image" Target="../media/image5.emf" /><Relationship Id="rId1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19050</xdr:rowOff>
    </xdr:from>
    <xdr:to>
      <xdr:col>4</xdr:col>
      <xdr:colOff>476250</xdr:colOff>
      <xdr:row>0</xdr:row>
      <xdr:rowOff>695325</xdr:rowOff>
    </xdr:to>
    <xdr:sp>
      <xdr:nvSpPr>
        <xdr:cNvPr id="1" name="Right Arrow 1">
          <a:hlinkClick r:id="rId1"/>
        </xdr:cNvPr>
        <xdr:cNvSpPr>
          <a:spLocks/>
        </xdr:cNvSpPr>
      </xdr:nvSpPr>
      <xdr:spPr>
        <a:xfrm>
          <a:off x="8601075" y="19050"/>
          <a:ext cx="2143125" cy="676275"/>
        </a:xfrm>
        <a:prstGeom prst="rightArrow">
          <a:avLst>
            <a:gd name="adj" fmla="val 34222"/>
          </a:avLst>
        </a:prstGeom>
        <a:solidFill>
          <a:srgbClr val="1F497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Go to licence information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9525</xdr:rowOff>
    </xdr:from>
    <xdr:ext cx="9610725" cy="16706850"/>
    <xdr:sp>
      <xdr:nvSpPr>
        <xdr:cNvPr id="1" name="TextBox 1"/>
        <xdr:cNvSpPr txBox="1">
          <a:spLocks noChangeArrowheads="1"/>
        </xdr:cNvSpPr>
      </xdr:nvSpPr>
      <xdr:spPr>
        <a:xfrm>
          <a:off x="0" y="1152525"/>
          <a:ext cx="9610725" cy="16706850"/>
        </a:xfrm>
        <a:prstGeom prst="rect">
          <a:avLst/>
        </a:prstGeom>
        <a:solidFill>
          <a:srgbClr val="DCE6F2"/>
        </a:solidFill>
        <a:ln w="9525" cmpd="sng">
          <a:noFill/>
        </a:ln>
      </xdr:spPr>
      <xdr:txBody>
        <a:bodyPr vertOverflow="clip" wrap="square"/>
        <a:p>
          <a:pPr algn="l">
            <a:defRPr/>
          </a:pPr>
          <a:r>
            <a:rPr lang="en-US" cap="none" sz="1200" b="1" i="0" u="none" baseline="0">
              <a:solidFill>
                <a:srgbClr val="003366"/>
              </a:solidFill>
              <a:latin typeface="Calibri"/>
              <a:ea typeface="Calibri"/>
              <a:cs typeface="Calibri"/>
            </a:rPr>
            <a:t>(1)      Isis:</a:t>
          </a:r>
          <a:r>
            <a:rPr lang="en-US" cap="none" sz="1200" b="0" i="0" u="none" baseline="0">
              <a:solidFill>
                <a:srgbClr val="003366"/>
              </a:solidFill>
              <a:latin typeface="Calibri"/>
              <a:ea typeface="Calibri"/>
              <a:cs typeface="Calibri"/>
            </a:rPr>
            <a:t> Isis Innovation Limited of Ewert House, Ewert Place, Oxford, OX2 7SG (registered in England with company registered number 
           2199542)</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(2)      User: </a:t>
          </a:r>
          <a:r>
            <a:rPr lang="en-US" cap="none" sz="1200" b="0" i="0" u="none" baseline="0">
              <a:solidFill>
                <a:srgbClr val="003366"/>
              </a:solidFill>
              <a:latin typeface="Calibri"/>
              <a:ea typeface="Calibri"/>
              <a:cs typeface="Calibri"/>
            </a:rPr>
            <a:t>[The person who has clicked through the acceptance of these terms and conditions].</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Agreed terms</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1.       Interpretation</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1.1     In this agreement:</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           Consent </a:t>
          </a:r>
          <a:r>
            <a:rPr lang="en-US" cap="none" sz="1200" b="0" i="0" u="none" baseline="0">
              <a:solidFill>
                <a:srgbClr val="003366"/>
              </a:solidFill>
              <a:latin typeface="Calibri"/>
              <a:ea typeface="Calibri"/>
              <a:cs typeface="Calibri"/>
            </a:rPr>
            <a:t>means the right and licence given to the User in clause 2.1;</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           Software</a:t>
          </a:r>
          <a:r>
            <a:rPr lang="en-US" cap="none" sz="1200" b="0" i="0" u="none" baseline="0">
              <a:solidFill>
                <a:srgbClr val="003366"/>
              </a:solidFill>
              <a:latin typeface="Calibri"/>
              <a:ea typeface="Calibri"/>
              <a:cs typeface="Calibri"/>
            </a:rPr>
            <a:t> means OPTIONS computer program access to and the use of which is provided by Isis to the User under this agreement 
           via the Website;</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           “University”</a:t>
          </a:r>
          <a:r>
            <a:rPr lang="en-US" cap="none" sz="1200" b="0" i="0" u="none" baseline="0">
              <a:solidFill>
                <a:srgbClr val="003366"/>
              </a:solidFill>
              <a:latin typeface="Calibri"/>
              <a:ea typeface="Calibri"/>
              <a:cs typeface="Calibri"/>
            </a:rPr>
            <a:t> means the University of Oxford;</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           WebSite</a:t>
          </a:r>
          <a:r>
            <a:rPr lang="en-US" cap="none" sz="1200" b="0" i="0" u="none" baseline="0">
              <a:solidFill>
                <a:srgbClr val="003366"/>
              </a:solidFill>
              <a:latin typeface="Calibri"/>
              <a:ea typeface="Calibri"/>
              <a:cs typeface="Calibri"/>
            </a:rPr>
            <a:t>  means the website at the following internet address: </a:t>
          </a:r>
          <a:r>
            <a:rPr lang="en-US" cap="none" sz="1200" b="0" i="0" u="none" baseline="0">
              <a:solidFill>
                <a:srgbClr val="003366"/>
              </a:solidFill>
              <a:latin typeface="Calibri"/>
              <a:ea typeface="Calibri"/>
              <a:cs typeface="Calibri"/>
            </a:rPr>
            <a:t>http://www.herc.ox.ac.uk</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The headings in this agreement are for convenience only and shall not affect its interpretation. Use of the words “including” or “includes” shall be 
           construed as being without limitation. Use of one gender includes the others and the singular includes the plural and vice versa. References to</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statues or other laws or to</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rules shall be reference to these as they may be amended from time to time.</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2.       USER ACCESS CONSENT</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2.1     Isis hereby gives the User a personal, non-exclusive, non-transferable, free of charge right to access and use the Software (without any right of 
           sub-license).</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2.2     The Consent is subject to the other terms and conditions of this agreement.</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2.3     The User undertakes to and agrees with Isis that he will: </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(a) </a:t>
          </a:r>
          <a:r>
            <a:rPr lang="en-US" cap="none" sz="1200" b="0" i="0" u="none" baseline="0">
              <a:solidFill>
                <a:srgbClr val="003366"/>
              </a:solidFill>
              <a:latin typeface="Calibri"/>
              <a:ea typeface="Calibri"/>
              <a:cs typeface="Calibri"/>
            </a:rPr>
            <a:t>not use the Software for or on behalf of any third party or to provide a service;</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(b) limit his use of the Software to his own internal academic or other non-commercial research; </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(c) use the Software in accordance with the prevailing instructions and guidance for use given on the Website and faithfully comply with Isis’ 
                       procedures for user identification, authentication and access;</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(d)</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comply with all applicable laws and regulations with respect to his use of the Software; and</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(e) except to the extent expressly permitted under this agreement, not attempt to: reverse compile, disassemble, reverse engineer or copy, 
                       modify, duplicate, create derivative works from, frame, mirror, republish, download, display, transmit, or distribute all or any portion of 
                       the Software or Website in any form or media or by any means.</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(f) The User </a:t>
          </a:r>
          <a:r>
            <a:rPr lang="en-US" cap="none" sz="1200" b="0" i="0" u="none" baseline="0">
              <a:solidFill>
                <a:srgbClr val="003366"/>
              </a:solidFill>
              <a:latin typeface="Calibri"/>
              <a:ea typeface="Calibri"/>
              <a:cs typeface="Calibri"/>
            </a:rPr>
            <a:t>will ensure that </a:t>
          </a:r>
          <a:r>
            <a:rPr lang="en-US" cap="none" sz="1200" b="0" i="0" u="none" baseline="0">
              <a:solidFill>
                <a:srgbClr val="003366"/>
              </a:solidFill>
              <a:latin typeface="Calibri"/>
              <a:ea typeface="Calibri"/>
              <a:cs typeface="Calibri"/>
            </a:rPr>
            <a:t>the Copyright Notice “OPTIONS: the Oxford breast cancer prognosis and treatment model copyright ©2010 Isis 
                       Innovation Limited” appears prominently wherever the Software or its results are used, and on any documents or other material created 
                       using the Software.</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2.4      Isis reserves the right at any time and without liability or prior notice to the User to: revise, modify and replace the specification, functionality 
            and performance of the Software, including procedures governing access, security and operation; </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3.        Proprietary rights</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3.1      The User acknowledges and agrees that Isis owns all intellectual property rights in the Software. The User shall not have any right, title or interest 
            in or to the Software contents or any results or other output from the Software save as expressly given to the User in this agreement. </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4.        Confidentiality</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4.1      The User shall not send to the Software any information that it wishes to keep confidential. </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5.        </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Indemnity</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5.1      The User shall defend, indemnify and hold harmless Isis and the University against any claims, actions, proceedings, losses, damages, expenses 
            and costs (including without limitation court costs and reasonable legal fees) arising out of or in connection with the User's possession or use of 
            the Software, or any breach of this agreement by the User. </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6.         Limitation of liability</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6.1      The Software is provided on an ‘as is’ basis and the User uses the Software at his own risk. No representations, conditions, warranties or other 
            terms of any kind are given in respect of the Software and all statutory warranties and conditions are excluded to the fullest extent permitted by 
            law. Without affecting the generality of the previous sentences, Isis gives no implied or express warranty and makes no representation that the 
            Software or any part of it: (a) will enable specific results to be obtained; or (b) that it meets a particular specification or </a:t>
          </a:r>
          <a:r>
            <a:rPr lang="en-US" cap="none" sz="1200" b="0" i="0" u="none" baseline="0">
              <a:solidFill>
                <a:srgbClr val="003366"/>
              </a:solidFill>
              <a:latin typeface="Calibri"/>
              <a:ea typeface="Calibri"/>
              <a:cs typeface="Calibri"/>
            </a:rPr>
            <a:t>is comprehensive within 
            its field or that it is error free or will operate without interruption; or (</a:t>
          </a:r>
          <a:r>
            <a:rPr lang="en-US" cap="none" sz="1200" b="0" i="0" u="none" baseline="0">
              <a:solidFill>
                <a:srgbClr val="003366"/>
              </a:solidFill>
              <a:latin typeface="Calibri"/>
              <a:ea typeface="Calibri"/>
              <a:cs typeface="Calibri"/>
            </a:rPr>
            <a:t>c) </a:t>
          </a:r>
          <a:r>
            <a:rPr lang="en-US" cap="none" sz="1200" b="0" i="0" u="none" baseline="0">
              <a:solidFill>
                <a:srgbClr val="003366"/>
              </a:solidFill>
              <a:latin typeface="Calibri"/>
              <a:ea typeface="Calibri"/>
              <a:cs typeface="Calibri"/>
            </a:rPr>
            <a:t>is suitable for any particular, or the User's specific, purposes; or (d) </a:t>
          </a:r>
          <a:r>
            <a:rPr lang="en-US" cap="none" sz="1200" b="0" i="0" u="none" baseline="0">
              <a:solidFill>
                <a:srgbClr val="003366"/>
              </a:solidFill>
              <a:latin typeface="Calibri"/>
              <a:ea typeface="Calibri"/>
              <a:cs typeface="Calibri"/>
            </a:rPr>
            <a:t>will 
            not cause any loss damage or injury; or (e) that it is of satisfactory quality. 
</a:t>
          </a:r>
          <a:r>
            <a:rPr lang="en-US" cap="none" sz="1200" b="0" i="0" u="none" baseline="0">
              <a:solidFill>
                <a:srgbClr val="003366"/>
              </a:solidFill>
              <a:latin typeface="Calibri"/>
              <a:ea typeface="Calibri"/>
              <a:cs typeface="Calibri"/>
            </a:rPr>
            <a:t>                    (a) Save for death or personal injury caused by Isis’s or the University’s negligence which liability shall be unlimited, Isis’s and the University’s 
                          liability under or in connection with his agreement howsoever arising, including in respect of any negligent act or omission relating to the 
                          Software or under this Agreement, shall exclude any liability for indirect or consequential loss or damage and for any loss of profit, 
                          reputation, or business or opportunity, even if any of these types of loss or damage were foreseeable as at the date of this agreement.
</a:t>
          </a:r>
          <a:r>
            <a:rPr lang="en-US" cap="none" sz="1200" b="0" i="0" u="none" baseline="0">
              <a:solidFill>
                <a:srgbClr val="003366"/>
              </a:solidFill>
              <a:latin typeface="Calibri"/>
              <a:ea typeface="Calibri"/>
              <a:cs typeface="Calibri"/>
            </a:rPr>
            <a:t>6.2      User hereby irrevocably undertakes to Isis and to the University not to make any claim against any employee, student, researcher or other 
            individual engaged by Isis or the University, being a claim which seeks to enforce against any of them any liability whatsoever in connection with  
</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this agreement or its subject-matter</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7.        CONTRACT STATUS</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7.1      Each visit to the Website by the User shall be deemed to be pursuant to a separate and discrete contract made under the prevailing version of 
            this agreement. </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8.        Waiver</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8.1      A waiver of any right under this agreement by Isis shall only be effective if it is in writing and signed by an authorised representative of Isis.</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9.        Severance</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9.1      If any provision (or part of a provision) of this agreement is found by any court or administrative body of competent jurisdiction to be invalid, 
            unenforceable or illegal, the other provisions shall remain in force.</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10.      Entire agreement</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10.1    This agreement, and any documents referred to in it, constitute the whole agreement between the parties and supersede any previous 
            arrangement, understanding or agreement between them relating to the subject matter they cover. The User acknowledges and agrees that it 
            has not relied on any statement that is not expressly contained in this agreement.</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11.      No partnership or agency</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The User and Isis act as principals-at-law.</a:t>
          </a:r>
          <a:r>
            <a:rPr lang="en-US" cap="none" sz="1200" b="0"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12.      Governing law and jurisdiction</a:t>
          </a:r>
          <a:r>
            <a:rPr lang="en-US" cap="none" sz="1200" b="1"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12.1    This agreement and any disputes or claims arising out of or in connection with it or its subject matter or formation (including non-contractual 
            disputes or claims) shall be governed by, and construed in accordance with, the law of England.</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12.2.   The parties irrevocably agree that the courts of England have exclusive jurisdiction to settle any dispute or claim that arises out of or in 
            connection with this agreement or its subject matter or formation (including non-contractual disputes or claims).</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If you are interested in using the Software commercially, please contact Isis to negotiate a licence. Contact details are: innovation@isis.ox.ac.uk quoting reference 7485/BS.</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a:t>
          </a:r>
          <a:r>
            <a:rPr lang="en-US" cap="none" sz="1200" b="0" i="0" u="none" baseline="0">
              <a:solidFill>
                <a:srgbClr val="003366"/>
              </a:solidFill>
              <a:latin typeface="Calibri"/>
              <a:ea typeface="Calibri"/>
              <a:cs typeface="Calibri"/>
            </a:rPr>
            <a:t>
</a:t>
          </a:r>
        </a:p>
      </xdr:txBody>
    </xdr:sp>
    <xdr:clientData/>
  </xdr:oneCellAnchor>
  <xdr:twoCellAnchor>
    <xdr:from>
      <xdr:col>2</xdr:col>
      <xdr:colOff>28575</xdr:colOff>
      <xdr:row>0</xdr:row>
      <xdr:rowOff>76200</xdr:rowOff>
    </xdr:from>
    <xdr:to>
      <xdr:col>2</xdr:col>
      <xdr:colOff>1838325</xdr:colOff>
      <xdr:row>2</xdr:row>
      <xdr:rowOff>333375</xdr:rowOff>
    </xdr:to>
    <xdr:sp>
      <xdr:nvSpPr>
        <xdr:cNvPr id="2" name="Right Arrow 2">
          <a:hlinkClick r:id="rId1"/>
        </xdr:cNvPr>
        <xdr:cNvSpPr>
          <a:spLocks/>
        </xdr:cNvSpPr>
      </xdr:nvSpPr>
      <xdr:spPr>
        <a:xfrm>
          <a:off x="9839325" y="76200"/>
          <a:ext cx="1809750" cy="657225"/>
        </a:xfrm>
        <a:prstGeom prst="rightArrow">
          <a:avLst>
            <a:gd name="adj" fmla="val 31842"/>
          </a:avLst>
        </a:prstGeom>
        <a:solidFill>
          <a:srgbClr val="1F497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Calibri"/>
              <a:ea typeface="Calibri"/>
              <a:cs typeface="Calibri"/>
            </a:rPr>
            <a:t>Proceed to OPTIONS model</a:t>
          </a:r>
        </a:p>
      </xdr:txBody>
    </xdr:sp>
    <xdr:clientData/>
  </xdr:twoCellAnchor>
  <xdr:twoCellAnchor>
    <xdr:from>
      <xdr:col>0</xdr:col>
      <xdr:colOff>19050</xdr:colOff>
      <xdr:row>0</xdr:row>
      <xdr:rowOff>95250</xdr:rowOff>
    </xdr:from>
    <xdr:to>
      <xdr:col>0</xdr:col>
      <xdr:colOff>1647825</xdr:colOff>
      <xdr:row>2</xdr:row>
      <xdr:rowOff>323850</xdr:rowOff>
    </xdr:to>
    <xdr:sp>
      <xdr:nvSpPr>
        <xdr:cNvPr id="3" name="Left Arrow 3">
          <a:hlinkClick r:id="rId2"/>
        </xdr:cNvPr>
        <xdr:cNvSpPr>
          <a:spLocks/>
        </xdr:cNvSpPr>
      </xdr:nvSpPr>
      <xdr:spPr>
        <a:xfrm>
          <a:off x="19050" y="95250"/>
          <a:ext cx="1628775" cy="628650"/>
        </a:xfrm>
        <a:prstGeom prst="leftArrow">
          <a:avLst>
            <a:gd name="adj" fmla="val -30703"/>
          </a:avLst>
        </a:prstGeom>
        <a:solidFill>
          <a:srgbClr val="1F497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Calibri"/>
              <a:ea typeface="Calibri"/>
              <a:cs typeface="Calibri"/>
            </a:rPr>
            <a:t>Return to Introduction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15</xdr:col>
      <xdr:colOff>19050</xdr:colOff>
      <xdr:row>20</xdr:row>
      <xdr:rowOff>228600</xdr:rowOff>
    </xdr:to>
    <xdr:graphicFrame>
      <xdr:nvGraphicFramePr>
        <xdr:cNvPr id="1" name="Chart 80"/>
        <xdr:cNvGraphicFramePr/>
      </xdr:nvGraphicFramePr>
      <xdr:xfrm>
        <a:off x="3962400" y="809625"/>
        <a:ext cx="5581650" cy="431482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0</xdr:row>
      <xdr:rowOff>76200</xdr:rowOff>
    </xdr:from>
    <xdr:to>
      <xdr:col>2</xdr:col>
      <xdr:colOff>190500</xdr:colOff>
      <xdr:row>0</xdr:row>
      <xdr:rowOff>590550</xdr:rowOff>
    </xdr:to>
    <xdr:sp>
      <xdr:nvSpPr>
        <xdr:cNvPr id="2" name="Left Arrow 2">
          <a:hlinkClick r:id="rId2"/>
        </xdr:cNvPr>
        <xdr:cNvSpPr>
          <a:spLocks/>
        </xdr:cNvSpPr>
      </xdr:nvSpPr>
      <xdr:spPr>
        <a:xfrm>
          <a:off x="219075" y="76200"/>
          <a:ext cx="1571625" cy="514350"/>
        </a:xfrm>
        <a:prstGeom prst="leftArrow">
          <a:avLst>
            <a:gd name="adj" fmla="val -33634"/>
          </a:avLst>
        </a:prstGeom>
        <a:solidFill>
          <a:srgbClr val="1F497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Back to Licence T&amp;Cs</a:t>
          </a:r>
        </a:p>
      </xdr:txBody>
    </xdr:sp>
    <xdr:clientData/>
  </xdr:twoCellAnchor>
  <xdr:twoCellAnchor>
    <xdr:from>
      <xdr:col>3</xdr:col>
      <xdr:colOff>228600</xdr:colOff>
      <xdr:row>10</xdr:row>
      <xdr:rowOff>28575</xdr:rowOff>
    </xdr:from>
    <xdr:to>
      <xdr:col>3</xdr:col>
      <xdr:colOff>381000</xdr:colOff>
      <xdr:row>11</xdr:row>
      <xdr:rowOff>19050</xdr:rowOff>
    </xdr:to>
    <xdr:pic>
      <xdr:nvPicPr>
        <xdr:cNvPr id="3" name="OptionButton10"/>
        <xdr:cNvPicPr preferRelativeResize="1">
          <a:picLocks noChangeAspect="0"/>
        </xdr:cNvPicPr>
      </xdr:nvPicPr>
      <xdr:blipFill>
        <a:blip r:embed="rId3"/>
        <a:stretch>
          <a:fillRect/>
        </a:stretch>
      </xdr:blipFill>
      <xdr:spPr>
        <a:xfrm>
          <a:off x="2438400" y="2638425"/>
          <a:ext cx="152400" cy="266700"/>
        </a:xfrm>
        <a:prstGeom prst="rect">
          <a:avLst/>
        </a:prstGeom>
        <a:noFill/>
        <a:ln w="9525" cmpd="sng">
          <a:noFill/>
        </a:ln>
      </xdr:spPr>
    </xdr:pic>
    <xdr:clientData/>
  </xdr:twoCellAnchor>
  <xdr:twoCellAnchor editAs="oneCell">
    <xdr:from>
      <xdr:col>3</xdr:col>
      <xdr:colOff>228600</xdr:colOff>
      <xdr:row>11</xdr:row>
      <xdr:rowOff>38100</xdr:rowOff>
    </xdr:from>
    <xdr:to>
      <xdr:col>3</xdr:col>
      <xdr:colOff>390525</xdr:colOff>
      <xdr:row>11</xdr:row>
      <xdr:rowOff>247650</xdr:rowOff>
    </xdr:to>
    <xdr:pic>
      <xdr:nvPicPr>
        <xdr:cNvPr id="4" name="OptionButton11"/>
        <xdr:cNvPicPr preferRelativeResize="1">
          <a:picLocks noChangeAspect="1"/>
        </xdr:cNvPicPr>
      </xdr:nvPicPr>
      <xdr:blipFill>
        <a:blip r:embed="rId4"/>
        <a:stretch>
          <a:fillRect/>
        </a:stretch>
      </xdr:blipFill>
      <xdr:spPr>
        <a:xfrm>
          <a:off x="2438400" y="2924175"/>
          <a:ext cx="161925" cy="209550"/>
        </a:xfrm>
        <a:prstGeom prst="rect">
          <a:avLst/>
        </a:prstGeom>
        <a:noFill/>
        <a:ln w="9525" cmpd="sng">
          <a:noFill/>
        </a:ln>
      </xdr:spPr>
    </xdr:pic>
    <xdr:clientData/>
  </xdr:twoCellAnchor>
  <xdr:twoCellAnchor editAs="oneCell">
    <xdr:from>
      <xdr:col>3</xdr:col>
      <xdr:colOff>219075</xdr:colOff>
      <xdr:row>14</xdr:row>
      <xdr:rowOff>19050</xdr:rowOff>
    </xdr:from>
    <xdr:to>
      <xdr:col>3</xdr:col>
      <xdr:colOff>371475</xdr:colOff>
      <xdr:row>14</xdr:row>
      <xdr:rowOff>209550</xdr:rowOff>
    </xdr:to>
    <xdr:pic>
      <xdr:nvPicPr>
        <xdr:cNvPr id="5" name="OptionButton12"/>
        <xdr:cNvPicPr preferRelativeResize="1">
          <a:picLocks noChangeAspect="1"/>
        </xdr:cNvPicPr>
      </xdr:nvPicPr>
      <xdr:blipFill>
        <a:blip r:embed="rId5"/>
        <a:stretch>
          <a:fillRect/>
        </a:stretch>
      </xdr:blipFill>
      <xdr:spPr>
        <a:xfrm>
          <a:off x="2428875" y="3562350"/>
          <a:ext cx="152400" cy="190500"/>
        </a:xfrm>
        <a:prstGeom prst="rect">
          <a:avLst/>
        </a:prstGeom>
        <a:noFill/>
        <a:ln w="9525" cmpd="sng">
          <a:noFill/>
        </a:ln>
      </xdr:spPr>
    </xdr:pic>
    <xdr:clientData/>
  </xdr:twoCellAnchor>
  <xdr:twoCellAnchor editAs="oneCell">
    <xdr:from>
      <xdr:col>3</xdr:col>
      <xdr:colOff>219075</xdr:colOff>
      <xdr:row>15</xdr:row>
      <xdr:rowOff>47625</xdr:rowOff>
    </xdr:from>
    <xdr:to>
      <xdr:col>3</xdr:col>
      <xdr:colOff>371475</xdr:colOff>
      <xdr:row>15</xdr:row>
      <xdr:rowOff>238125</xdr:rowOff>
    </xdr:to>
    <xdr:pic>
      <xdr:nvPicPr>
        <xdr:cNvPr id="6" name="OptionButton13"/>
        <xdr:cNvPicPr preferRelativeResize="1">
          <a:picLocks noChangeAspect="1"/>
        </xdr:cNvPicPr>
      </xdr:nvPicPr>
      <xdr:blipFill>
        <a:blip r:embed="rId6"/>
        <a:stretch>
          <a:fillRect/>
        </a:stretch>
      </xdr:blipFill>
      <xdr:spPr>
        <a:xfrm>
          <a:off x="2428875" y="3819525"/>
          <a:ext cx="152400" cy="190500"/>
        </a:xfrm>
        <a:prstGeom prst="rect">
          <a:avLst/>
        </a:prstGeom>
        <a:noFill/>
        <a:ln w="9525" cmpd="sng">
          <a:noFill/>
        </a:ln>
      </xdr:spPr>
    </xdr:pic>
    <xdr:clientData/>
  </xdr:twoCellAnchor>
  <xdr:twoCellAnchor editAs="oneCell">
    <xdr:from>
      <xdr:col>3</xdr:col>
      <xdr:colOff>219075</xdr:colOff>
      <xdr:row>16</xdr:row>
      <xdr:rowOff>47625</xdr:rowOff>
    </xdr:from>
    <xdr:to>
      <xdr:col>3</xdr:col>
      <xdr:colOff>371475</xdr:colOff>
      <xdr:row>16</xdr:row>
      <xdr:rowOff>238125</xdr:rowOff>
    </xdr:to>
    <xdr:pic>
      <xdr:nvPicPr>
        <xdr:cNvPr id="7" name="OptionButton14"/>
        <xdr:cNvPicPr preferRelativeResize="1">
          <a:picLocks noChangeAspect="1"/>
        </xdr:cNvPicPr>
      </xdr:nvPicPr>
      <xdr:blipFill>
        <a:blip r:embed="rId7"/>
        <a:stretch>
          <a:fillRect/>
        </a:stretch>
      </xdr:blipFill>
      <xdr:spPr>
        <a:xfrm>
          <a:off x="2428875" y="4067175"/>
          <a:ext cx="152400" cy="190500"/>
        </a:xfrm>
        <a:prstGeom prst="rect">
          <a:avLst/>
        </a:prstGeom>
        <a:noFill/>
        <a:ln w="9525" cmpd="sng">
          <a:noFill/>
        </a:ln>
      </xdr:spPr>
    </xdr:pic>
    <xdr:clientData/>
  </xdr:twoCellAnchor>
  <xdr:twoCellAnchor editAs="oneCell">
    <xdr:from>
      <xdr:col>3</xdr:col>
      <xdr:colOff>219075</xdr:colOff>
      <xdr:row>17</xdr:row>
      <xdr:rowOff>38100</xdr:rowOff>
    </xdr:from>
    <xdr:to>
      <xdr:col>3</xdr:col>
      <xdr:colOff>371475</xdr:colOff>
      <xdr:row>17</xdr:row>
      <xdr:rowOff>238125</xdr:rowOff>
    </xdr:to>
    <xdr:pic>
      <xdr:nvPicPr>
        <xdr:cNvPr id="8" name="OB15"/>
        <xdr:cNvPicPr preferRelativeResize="1">
          <a:picLocks noChangeAspect="1"/>
        </xdr:cNvPicPr>
      </xdr:nvPicPr>
      <xdr:blipFill>
        <a:blip r:embed="rId8"/>
        <a:stretch>
          <a:fillRect/>
        </a:stretch>
      </xdr:blipFill>
      <xdr:spPr>
        <a:xfrm>
          <a:off x="2428875" y="4305300"/>
          <a:ext cx="152400" cy="200025"/>
        </a:xfrm>
        <a:prstGeom prst="rect">
          <a:avLst/>
        </a:prstGeom>
        <a:noFill/>
        <a:ln w="9525" cmpd="sng">
          <a:noFill/>
        </a:ln>
      </xdr:spPr>
    </xdr:pic>
    <xdr:clientData/>
  </xdr:twoCellAnchor>
  <xdr:twoCellAnchor editAs="oneCell">
    <xdr:from>
      <xdr:col>3</xdr:col>
      <xdr:colOff>219075</xdr:colOff>
      <xdr:row>20</xdr:row>
      <xdr:rowOff>38100</xdr:rowOff>
    </xdr:from>
    <xdr:to>
      <xdr:col>3</xdr:col>
      <xdr:colOff>390525</xdr:colOff>
      <xdr:row>21</xdr:row>
      <xdr:rowOff>9525</xdr:rowOff>
    </xdr:to>
    <xdr:pic>
      <xdr:nvPicPr>
        <xdr:cNvPr id="9" name="OptionButton16"/>
        <xdr:cNvPicPr preferRelativeResize="1">
          <a:picLocks noChangeAspect="1"/>
        </xdr:cNvPicPr>
      </xdr:nvPicPr>
      <xdr:blipFill>
        <a:blip r:embed="rId9"/>
        <a:stretch>
          <a:fillRect/>
        </a:stretch>
      </xdr:blipFill>
      <xdr:spPr>
        <a:xfrm>
          <a:off x="2428875" y="4933950"/>
          <a:ext cx="171450" cy="209550"/>
        </a:xfrm>
        <a:prstGeom prst="rect">
          <a:avLst/>
        </a:prstGeom>
        <a:noFill/>
        <a:ln w="9525" cmpd="sng">
          <a:noFill/>
        </a:ln>
      </xdr:spPr>
    </xdr:pic>
    <xdr:clientData/>
  </xdr:twoCellAnchor>
  <xdr:twoCellAnchor editAs="oneCell">
    <xdr:from>
      <xdr:col>3</xdr:col>
      <xdr:colOff>219075</xdr:colOff>
      <xdr:row>21</xdr:row>
      <xdr:rowOff>47625</xdr:rowOff>
    </xdr:from>
    <xdr:to>
      <xdr:col>3</xdr:col>
      <xdr:colOff>390525</xdr:colOff>
      <xdr:row>21</xdr:row>
      <xdr:rowOff>238125</xdr:rowOff>
    </xdr:to>
    <xdr:pic>
      <xdr:nvPicPr>
        <xdr:cNvPr id="10" name="OptionButton17"/>
        <xdr:cNvPicPr preferRelativeResize="1">
          <a:picLocks noChangeAspect="1"/>
        </xdr:cNvPicPr>
      </xdr:nvPicPr>
      <xdr:blipFill>
        <a:blip r:embed="rId10"/>
        <a:stretch>
          <a:fillRect/>
        </a:stretch>
      </xdr:blipFill>
      <xdr:spPr>
        <a:xfrm>
          <a:off x="2428875" y="5181600"/>
          <a:ext cx="171450" cy="190500"/>
        </a:xfrm>
        <a:prstGeom prst="rect">
          <a:avLst/>
        </a:prstGeom>
        <a:noFill/>
        <a:ln w="9525" cmpd="sng">
          <a:noFill/>
        </a:ln>
      </xdr:spPr>
    </xdr:pic>
    <xdr:clientData/>
  </xdr:twoCellAnchor>
  <xdr:twoCellAnchor editAs="oneCell">
    <xdr:from>
      <xdr:col>3</xdr:col>
      <xdr:colOff>219075</xdr:colOff>
      <xdr:row>22</xdr:row>
      <xdr:rowOff>19050</xdr:rowOff>
    </xdr:from>
    <xdr:to>
      <xdr:col>3</xdr:col>
      <xdr:colOff>390525</xdr:colOff>
      <xdr:row>22</xdr:row>
      <xdr:rowOff>228600</xdr:rowOff>
    </xdr:to>
    <xdr:pic>
      <xdr:nvPicPr>
        <xdr:cNvPr id="11" name="OptionButton18"/>
        <xdr:cNvPicPr preferRelativeResize="1">
          <a:picLocks noChangeAspect="1"/>
        </xdr:cNvPicPr>
      </xdr:nvPicPr>
      <xdr:blipFill>
        <a:blip r:embed="rId11"/>
        <a:stretch>
          <a:fillRect/>
        </a:stretch>
      </xdr:blipFill>
      <xdr:spPr>
        <a:xfrm>
          <a:off x="2428875" y="5400675"/>
          <a:ext cx="1714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CT90"/>
  <sheetViews>
    <sheetView tabSelected="1" zoomScale="85" zoomScaleNormal="85"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26.57421875" style="177" customWidth="1"/>
    <col min="2" max="2" width="9.140625" style="177" customWidth="1"/>
    <col min="3" max="16384" width="9.140625" style="177" customWidth="1"/>
  </cols>
  <sheetData>
    <row r="1" spans="1:97" s="188" customFormat="1" ht="60" customHeight="1">
      <c r="A1" s="190" t="s">
        <v>107</v>
      </c>
      <c r="B1" s="186"/>
      <c r="C1" s="187"/>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92"/>
      <c r="CS1" s="192"/>
    </row>
    <row r="2" spans="1:98" ht="14.25" customHeight="1">
      <c r="A2" s="193"/>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83"/>
    </row>
    <row r="3" spans="1:98" ht="18.75">
      <c r="A3" s="213" t="s">
        <v>131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83"/>
    </row>
    <row r="4" spans="1:98" ht="67.5" customHeight="1">
      <c r="A4" s="212" t="s">
        <v>108</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83"/>
    </row>
    <row r="5" spans="1:98" ht="13.5" customHeight="1">
      <c r="A5" s="216"/>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83"/>
    </row>
    <row r="6" spans="1:98" ht="17.25" customHeight="1">
      <c r="A6" s="213" t="s">
        <v>112</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83"/>
    </row>
    <row r="7" spans="1:98" ht="53.25" customHeight="1">
      <c r="A7" s="214" t="s">
        <v>134</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83"/>
    </row>
    <row r="8" spans="1:98" ht="14.25" customHeight="1">
      <c r="A8" s="214"/>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83"/>
    </row>
    <row r="9" spans="1:98" ht="76.5" customHeight="1">
      <c r="A9" s="215" t="s">
        <v>135</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83"/>
    </row>
    <row r="10" spans="1:98" ht="15" customHeight="1">
      <c r="A10" s="215"/>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83"/>
    </row>
    <row r="11" spans="1:98" ht="18" customHeight="1">
      <c r="A11" s="213" t="s">
        <v>113</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83"/>
    </row>
    <row r="12" spans="1:98" ht="137.25" customHeight="1">
      <c r="A12" s="226" t="s">
        <v>139</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83"/>
    </row>
    <row r="13" spans="1:98" ht="123" customHeight="1">
      <c r="A13" s="216" t="s">
        <v>136</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83"/>
    </row>
    <row r="14" spans="1:98" ht="13.5" customHeight="1">
      <c r="A14" s="21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83"/>
    </row>
    <row r="15" spans="1:98" ht="27.75" customHeight="1">
      <c r="A15" s="216" t="s">
        <v>129</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83"/>
    </row>
    <row r="16" spans="1:98" ht="15" customHeight="1">
      <c r="A16" s="21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83"/>
    </row>
    <row r="17" spans="1:98" ht="15" customHeight="1">
      <c r="A17" s="217" t="s">
        <v>132</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83"/>
    </row>
    <row r="18" spans="1:98" ht="97.5" customHeight="1">
      <c r="A18" s="216" t="s">
        <v>110</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83"/>
    </row>
    <row r="19" spans="1:98" ht="12.75" customHeight="1">
      <c r="A19" s="218"/>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83"/>
    </row>
    <row r="20" spans="1:98" ht="91.5" customHeight="1">
      <c r="A20" s="216" t="s">
        <v>109</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83"/>
    </row>
    <row r="21" spans="1:98" ht="13.5" customHeight="1">
      <c r="A21" s="218"/>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83"/>
    </row>
    <row r="22" spans="1:98" ht="31.5">
      <c r="A22" s="219" t="s">
        <v>111</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83"/>
    </row>
    <row r="23" spans="1:98" ht="15.75">
      <c r="A23" s="219"/>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83"/>
    </row>
    <row r="24" spans="1:98" ht="18" customHeight="1">
      <c r="A24" s="213" t="s">
        <v>114</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83"/>
    </row>
    <row r="25" spans="1:98" ht="79.5" customHeight="1">
      <c r="A25" s="216" t="s">
        <v>115</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83"/>
    </row>
    <row r="26" spans="1:98" ht="15.75">
      <c r="A26" s="21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83"/>
    </row>
    <row r="27" spans="1:98" ht="27.75" customHeight="1">
      <c r="A27" s="216" t="s">
        <v>116</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83"/>
    </row>
    <row r="28" spans="1:98" ht="15.75">
      <c r="A28" s="220"/>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83"/>
    </row>
    <row r="29" spans="1:98" ht="45.75" customHeight="1">
      <c r="A29" s="216" t="s">
        <v>137</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83"/>
    </row>
    <row r="30" spans="1:98" ht="15.75">
      <c r="A30" s="216"/>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83"/>
    </row>
    <row r="31" spans="1:98" ht="18.75">
      <c r="A31" s="221" t="s">
        <v>117</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83"/>
    </row>
    <row r="32" spans="1:98" ht="15.75">
      <c r="A32" s="222" t="s">
        <v>126</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83"/>
    </row>
    <row r="33" spans="1:98" ht="31.5">
      <c r="A33" s="223" t="s">
        <v>118</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83"/>
    </row>
    <row r="34" spans="1:98" ht="15.75">
      <c r="A34" s="223"/>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83"/>
    </row>
    <row r="35" spans="1:98" ht="31.5">
      <c r="A35" s="223" t="s">
        <v>119</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83"/>
    </row>
    <row r="36" spans="1:98" ht="15.75">
      <c r="A36" s="223"/>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83"/>
    </row>
    <row r="37" spans="1:98" ht="31.5">
      <c r="A37" s="223" t="s">
        <v>120</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83"/>
    </row>
    <row r="38" spans="1:98" ht="15.75">
      <c r="A38" s="223"/>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83"/>
    </row>
    <row r="39" spans="1:98" ht="15.75">
      <c r="A39" s="224" t="s">
        <v>121</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83"/>
    </row>
    <row r="40" spans="1:98" ht="31.5">
      <c r="A40" s="223" t="s">
        <v>125</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83"/>
    </row>
    <row r="41" spans="1:98" ht="15.75">
      <c r="A41" s="223"/>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83"/>
    </row>
    <row r="42" spans="1:98" ht="15.75">
      <c r="A42" s="224" t="s">
        <v>122</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83"/>
    </row>
    <row r="43" spans="1:98" ht="47.25">
      <c r="A43" s="223" t="s">
        <v>127</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83"/>
    </row>
    <row r="44" spans="1:98" ht="15.75">
      <c r="A44" s="223"/>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83"/>
    </row>
    <row r="45" spans="1:98" ht="15.75">
      <c r="A45" s="223" t="s">
        <v>128</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83"/>
    </row>
    <row r="46" spans="1:98" ht="15.75">
      <c r="A46" s="220"/>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83"/>
    </row>
    <row r="47" spans="1:98" ht="18.75">
      <c r="A47" s="221" t="s">
        <v>123</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83"/>
    </row>
    <row r="48" spans="1:98" ht="18.75" customHeight="1">
      <c r="A48" s="220" t="s">
        <v>124</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83"/>
    </row>
    <row r="49" spans="1:98" ht="1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83"/>
    </row>
    <row r="50" spans="1:98" ht="1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83"/>
    </row>
    <row r="51" spans="1:98" ht="1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83"/>
    </row>
    <row r="52" spans="1:98" ht="1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83"/>
    </row>
    <row r="53" spans="1:98" ht="1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83"/>
    </row>
    <row r="54" spans="1:98" ht="1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7"/>
      <c r="CL54" s="167"/>
      <c r="CM54" s="167"/>
      <c r="CN54" s="167"/>
      <c r="CO54" s="167"/>
      <c r="CP54" s="167"/>
      <c r="CQ54" s="167"/>
      <c r="CR54" s="167"/>
      <c r="CS54" s="167"/>
      <c r="CT54" s="183"/>
    </row>
    <row r="55" spans="1:98" ht="1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83"/>
    </row>
    <row r="56" spans="1:98" ht="1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R56" s="167"/>
      <c r="CS56" s="167"/>
      <c r="CT56" s="183"/>
    </row>
    <row r="57" spans="1:98" ht="1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R57" s="167"/>
      <c r="CS57" s="167"/>
      <c r="CT57" s="183"/>
    </row>
    <row r="58" spans="1:98" ht="1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83"/>
    </row>
    <row r="59" spans="1:98" ht="1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7"/>
      <c r="CN59" s="167"/>
      <c r="CO59" s="167"/>
      <c r="CP59" s="167"/>
      <c r="CQ59" s="167"/>
      <c r="CR59" s="167"/>
      <c r="CS59" s="167"/>
      <c r="CT59" s="183"/>
    </row>
    <row r="60" spans="1:98" ht="1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83"/>
    </row>
    <row r="61" spans="1:98" ht="1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7"/>
      <c r="CL61" s="167"/>
      <c r="CM61" s="167"/>
      <c r="CN61" s="167"/>
      <c r="CO61" s="167"/>
      <c r="CP61" s="167"/>
      <c r="CQ61" s="167"/>
      <c r="CR61" s="167"/>
      <c r="CS61" s="167"/>
      <c r="CT61" s="183"/>
    </row>
    <row r="62" spans="1:98" ht="1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83"/>
    </row>
    <row r="63" spans="1:98" ht="1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c r="CA63" s="167"/>
      <c r="CB63" s="167"/>
      <c r="CC63" s="167"/>
      <c r="CD63" s="167"/>
      <c r="CE63" s="167"/>
      <c r="CF63" s="167"/>
      <c r="CG63" s="167"/>
      <c r="CH63" s="167"/>
      <c r="CI63" s="167"/>
      <c r="CJ63" s="167"/>
      <c r="CK63" s="167"/>
      <c r="CL63" s="167"/>
      <c r="CM63" s="167"/>
      <c r="CN63" s="167"/>
      <c r="CO63" s="167"/>
      <c r="CP63" s="167"/>
      <c r="CQ63" s="167"/>
      <c r="CR63" s="167"/>
      <c r="CS63" s="167"/>
      <c r="CT63" s="183"/>
    </row>
    <row r="64" spans="1:98" ht="1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c r="CA64" s="167"/>
      <c r="CB64" s="167"/>
      <c r="CC64" s="167"/>
      <c r="CD64" s="167"/>
      <c r="CE64" s="167"/>
      <c r="CF64" s="167"/>
      <c r="CG64" s="167"/>
      <c r="CH64" s="167"/>
      <c r="CI64" s="167"/>
      <c r="CJ64" s="167"/>
      <c r="CK64" s="167"/>
      <c r="CL64" s="167"/>
      <c r="CM64" s="167"/>
      <c r="CN64" s="167"/>
      <c r="CO64" s="167"/>
      <c r="CP64" s="167"/>
      <c r="CQ64" s="167"/>
      <c r="CR64" s="167"/>
      <c r="CS64" s="167"/>
      <c r="CT64" s="183"/>
    </row>
    <row r="65" spans="1:98" ht="1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c r="CA65" s="167"/>
      <c r="CB65" s="167"/>
      <c r="CC65" s="167"/>
      <c r="CD65" s="167"/>
      <c r="CE65" s="167"/>
      <c r="CF65" s="167"/>
      <c r="CG65" s="167"/>
      <c r="CH65" s="167"/>
      <c r="CI65" s="167"/>
      <c r="CJ65" s="167"/>
      <c r="CK65" s="167"/>
      <c r="CL65" s="167"/>
      <c r="CM65" s="167"/>
      <c r="CN65" s="167"/>
      <c r="CO65" s="167"/>
      <c r="CP65" s="167"/>
      <c r="CQ65" s="167"/>
      <c r="CR65" s="167"/>
      <c r="CS65" s="167"/>
      <c r="CT65" s="183"/>
    </row>
    <row r="66" spans="1:98" ht="1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c r="CA66" s="167"/>
      <c r="CB66" s="167"/>
      <c r="CC66" s="167"/>
      <c r="CD66" s="167"/>
      <c r="CE66" s="167"/>
      <c r="CF66" s="167"/>
      <c r="CG66" s="167"/>
      <c r="CH66" s="167"/>
      <c r="CI66" s="167"/>
      <c r="CJ66" s="167"/>
      <c r="CK66" s="167"/>
      <c r="CL66" s="167"/>
      <c r="CM66" s="167"/>
      <c r="CN66" s="167"/>
      <c r="CO66" s="167"/>
      <c r="CP66" s="167"/>
      <c r="CQ66" s="167"/>
      <c r="CR66" s="167"/>
      <c r="CS66" s="167"/>
      <c r="CT66" s="183"/>
    </row>
    <row r="67" spans="1:98" ht="1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c r="BX67" s="167"/>
      <c r="BY67" s="167"/>
      <c r="BZ67" s="167"/>
      <c r="CA67" s="167"/>
      <c r="CB67" s="167"/>
      <c r="CC67" s="167"/>
      <c r="CD67" s="167"/>
      <c r="CE67" s="167"/>
      <c r="CF67" s="167"/>
      <c r="CG67" s="167"/>
      <c r="CH67" s="167"/>
      <c r="CI67" s="167"/>
      <c r="CJ67" s="167"/>
      <c r="CK67" s="167"/>
      <c r="CL67" s="167"/>
      <c r="CM67" s="167"/>
      <c r="CN67" s="167"/>
      <c r="CO67" s="167"/>
      <c r="CP67" s="167"/>
      <c r="CQ67" s="167"/>
      <c r="CR67" s="167"/>
      <c r="CS67" s="167"/>
      <c r="CT67" s="183"/>
    </row>
    <row r="68" spans="1:98" ht="1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c r="BY68" s="167"/>
      <c r="BZ68" s="167"/>
      <c r="CA68" s="167"/>
      <c r="CB68" s="167"/>
      <c r="CC68" s="167"/>
      <c r="CD68" s="167"/>
      <c r="CE68" s="167"/>
      <c r="CF68" s="167"/>
      <c r="CG68" s="167"/>
      <c r="CH68" s="167"/>
      <c r="CI68" s="167"/>
      <c r="CJ68" s="167"/>
      <c r="CK68" s="167"/>
      <c r="CL68" s="167"/>
      <c r="CM68" s="167"/>
      <c r="CN68" s="167"/>
      <c r="CO68" s="167"/>
      <c r="CP68" s="167"/>
      <c r="CQ68" s="167"/>
      <c r="CR68" s="167"/>
      <c r="CS68" s="167"/>
      <c r="CT68" s="183"/>
    </row>
    <row r="69" spans="1:98" ht="1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c r="CA69" s="167"/>
      <c r="CB69" s="167"/>
      <c r="CC69" s="167"/>
      <c r="CD69" s="167"/>
      <c r="CE69" s="167"/>
      <c r="CF69" s="167"/>
      <c r="CG69" s="167"/>
      <c r="CH69" s="167"/>
      <c r="CI69" s="167"/>
      <c r="CJ69" s="167"/>
      <c r="CK69" s="167"/>
      <c r="CL69" s="167"/>
      <c r="CM69" s="167"/>
      <c r="CN69" s="167"/>
      <c r="CO69" s="167"/>
      <c r="CP69" s="167"/>
      <c r="CQ69" s="167"/>
      <c r="CR69" s="167"/>
      <c r="CS69" s="167"/>
      <c r="CT69" s="183"/>
    </row>
    <row r="70" spans="1:98" ht="1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c r="BT70" s="167"/>
      <c r="BU70" s="167"/>
      <c r="BV70" s="167"/>
      <c r="BW70" s="167"/>
      <c r="BX70" s="167"/>
      <c r="BY70" s="167"/>
      <c r="BZ70" s="167"/>
      <c r="CA70" s="167"/>
      <c r="CB70" s="167"/>
      <c r="CC70" s="167"/>
      <c r="CD70" s="167"/>
      <c r="CE70" s="167"/>
      <c r="CF70" s="167"/>
      <c r="CG70" s="167"/>
      <c r="CH70" s="167"/>
      <c r="CI70" s="167"/>
      <c r="CJ70" s="167"/>
      <c r="CK70" s="167"/>
      <c r="CL70" s="167"/>
      <c r="CM70" s="167"/>
      <c r="CN70" s="167"/>
      <c r="CO70" s="167"/>
      <c r="CP70" s="167"/>
      <c r="CQ70" s="167"/>
      <c r="CR70" s="167"/>
      <c r="CS70" s="167"/>
      <c r="CT70" s="183"/>
    </row>
    <row r="71" spans="1:98" ht="1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c r="BT71" s="167"/>
      <c r="BU71" s="167"/>
      <c r="BV71" s="167"/>
      <c r="BW71" s="167"/>
      <c r="BX71" s="167"/>
      <c r="BY71" s="167"/>
      <c r="BZ71" s="167"/>
      <c r="CA71" s="167"/>
      <c r="CB71" s="167"/>
      <c r="CC71" s="167"/>
      <c r="CD71" s="167"/>
      <c r="CE71" s="167"/>
      <c r="CF71" s="167"/>
      <c r="CG71" s="167"/>
      <c r="CH71" s="167"/>
      <c r="CI71" s="167"/>
      <c r="CJ71" s="167"/>
      <c r="CK71" s="167"/>
      <c r="CL71" s="167"/>
      <c r="CM71" s="167"/>
      <c r="CN71" s="167"/>
      <c r="CO71" s="167"/>
      <c r="CP71" s="167"/>
      <c r="CQ71" s="167"/>
      <c r="CR71" s="167"/>
      <c r="CS71" s="167"/>
      <c r="CT71" s="183"/>
    </row>
    <row r="72" spans="1:98" ht="1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c r="CA72" s="167"/>
      <c r="CB72" s="167"/>
      <c r="CC72" s="167"/>
      <c r="CD72" s="167"/>
      <c r="CE72" s="167"/>
      <c r="CF72" s="167"/>
      <c r="CG72" s="167"/>
      <c r="CH72" s="167"/>
      <c r="CI72" s="167"/>
      <c r="CJ72" s="167"/>
      <c r="CK72" s="167"/>
      <c r="CL72" s="167"/>
      <c r="CM72" s="167"/>
      <c r="CN72" s="167"/>
      <c r="CO72" s="167"/>
      <c r="CP72" s="167"/>
      <c r="CQ72" s="167"/>
      <c r="CR72" s="167"/>
      <c r="CS72" s="167"/>
      <c r="CT72" s="183"/>
    </row>
    <row r="73" spans="1:98" ht="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67"/>
      <c r="CH73" s="167"/>
      <c r="CI73" s="167"/>
      <c r="CJ73" s="167"/>
      <c r="CK73" s="167"/>
      <c r="CL73" s="167"/>
      <c r="CM73" s="167"/>
      <c r="CN73" s="167"/>
      <c r="CO73" s="167"/>
      <c r="CP73" s="167"/>
      <c r="CQ73" s="167"/>
      <c r="CR73" s="167"/>
      <c r="CS73" s="167"/>
      <c r="CT73" s="183"/>
    </row>
    <row r="74" spans="1:98" ht="1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c r="CA74" s="167"/>
      <c r="CB74" s="167"/>
      <c r="CC74" s="167"/>
      <c r="CD74" s="167"/>
      <c r="CE74" s="167"/>
      <c r="CF74" s="167"/>
      <c r="CG74" s="167"/>
      <c r="CH74" s="167"/>
      <c r="CI74" s="167"/>
      <c r="CJ74" s="167"/>
      <c r="CK74" s="167"/>
      <c r="CL74" s="167"/>
      <c r="CM74" s="167"/>
      <c r="CN74" s="167"/>
      <c r="CO74" s="167"/>
      <c r="CP74" s="167"/>
      <c r="CQ74" s="167"/>
      <c r="CR74" s="167"/>
      <c r="CS74" s="167"/>
      <c r="CT74" s="183"/>
    </row>
    <row r="75" spans="1:98" ht="1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7"/>
      <c r="BR75" s="167"/>
      <c r="BS75" s="167"/>
      <c r="BT75" s="167"/>
      <c r="BU75" s="167"/>
      <c r="BV75" s="167"/>
      <c r="BW75" s="167"/>
      <c r="BX75" s="167"/>
      <c r="BY75" s="167"/>
      <c r="BZ75" s="167"/>
      <c r="CA75" s="167"/>
      <c r="CB75" s="167"/>
      <c r="CC75" s="167"/>
      <c r="CD75" s="167"/>
      <c r="CE75" s="167"/>
      <c r="CF75" s="167"/>
      <c r="CG75" s="167"/>
      <c r="CH75" s="167"/>
      <c r="CI75" s="167"/>
      <c r="CJ75" s="167"/>
      <c r="CK75" s="167"/>
      <c r="CL75" s="167"/>
      <c r="CM75" s="167"/>
      <c r="CN75" s="167"/>
      <c r="CO75" s="167"/>
      <c r="CP75" s="167"/>
      <c r="CQ75" s="167"/>
      <c r="CR75" s="167"/>
      <c r="CS75" s="167"/>
      <c r="CT75" s="183"/>
    </row>
    <row r="76" spans="1:98" ht="1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c r="CA76" s="167"/>
      <c r="CB76" s="167"/>
      <c r="CC76" s="167"/>
      <c r="CD76" s="167"/>
      <c r="CE76" s="167"/>
      <c r="CF76" s="167"/>
      <c r="CG76" s="167"/>
      <c r="CH76" s="167"/>
      <c r="CI76" s="167"/>
      <c r="CJ76" s="167"/>
      <c r="CK76" s="167"/>
      <c r="CL76" s="167"/>
      <c r="CM76" s="167"/>
      <c r="CN76" s="167"/>
      <c r="CO76" s="167"/>
      <c r="CP76" s="167"/>
      <c r="CQ76" s="167"/>
      <c r="CR76" s="167"/>
      <c r="CS76" s="167"/>
      <c r="CT76" s="183"/>
    </row>
    <row r="77" spans="1:98" ht="1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c r="CA77" s="167"/>
      <c r="CB77" s="167"/>
      <c r="CC77" s="167"/>
      <c r="CD77" s="167"/>
      <c r="CE77" s="167"/>
      <c r="CF77" s="167"/>
      <c r="CG77" s="167"/>
      <c r="CH77" s="167"/>
      <c r="CI77" s="167"/>
      <c r="CJ77" s="167"/>
      <c r="CK77" s="167"/>
      <c r="CL77" s="167"/>
      <c r="CM77" s="167"/>
      <c r="CN77" s="167"/>
      <c r="CO77" s="167"/>
      <c r="CP77" s="167"/>
      <c r="CQ77" s="167"/>
      <c r="CR77" s="167"/>
      <c r="CS77" s="167"/>
      <c r="CT77" s="183"/>
    </row>
    <row r="78" spans="1:98" ht="1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c r="CO78" s="167"/>
      <c r="CP78" s="167"/>
      <c r="CQ78" s="167"/>
      <c r="CR78" s="167"/>
      <c r="CS78" s="167"/>
      <c r="CT78" s="183"/>
    </row>
    <row r="79" spans="1:98" ht="1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c r="CA79" s="167"/>
      <c r="CB79" s="167"/>
      <c r="CC79" s="167"/>
      <c r="CD79" s="167"/>
      <c r="CE79" s="167"/>
      <c r="CF79" s="167"/>
      <c r="CG79" s="167"/>
      <c r="CH79" s="167"/>
      <c r="CI79" s="167"/>
      <c r="CJ79" s="167"/>
      <c r="CK79" s="167"/>
      <c r="CL79" s="167"/>
      <c r="CM79" s="167"/>
      <c r="CN79" s="167"/>
      <c r="CO79" s="167"/>
      <c r="CP79" s="167"/>
      <c r="CQ79" s="167"/>
      <c r="CR79" s="167"/>
      <c r="CS79" s="167"/>
      <c r="CT79" s="183"/>
    </row>
    <row r="80" spans="1:98" ht="1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167"/>
      <c r="BZ80" s="167"/>
      <c r="CA80" s="167"/>
      <c r="CB80" s="167"/>
      <c r="CC80" s="167"/>
      <c r="CD80" s="167"/>
      <c r="CE80" s="167"/>
      <c r="CF80" s="167"/>
      <c r="CG80" s="167"/>
      <c r="CH80" s="167"/>
      <c r="CI80" s="167"/>
      <c r="CJ80" s="167"/>
      <c r="CK80" s="167"/>
      <c r="CL80" s="167"/>
      <c r="CM80" s="167"/>
      <c r="CN80" s="167"/>
      <c r="CO80" s="167"/>
      <c r="CP80" s="167"/>
      <c r="CQ80" s="167"/>
      <c r="CR80" s="167"/>
      <c r="CS80" s="167"/>
      <c r="CT80" s="183"/>
    </row>
    <row r="81" spans="1:98" ht="1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7"/>
      <c r="BR81" s="167"/>
      <c r="BS81" s="167"/>
      <c r="BT81" s="167"/>
      <c r="BU81" s="167"/>
      <c r="BV81" s="167"/>
      <c r="BW81" s="167"/>
      <c r="BX81" s="167"/>
      <c r="BY81" s="167"/>
      <c r="BZ81" s="167"/>
      <c r="CA81" s="167"/>
      <c r="CB81" s="167"/>
      <c r="CC81" s="167"/>
      <c r="CD81" s="167"/>
      <c r="CE81" s="167"/>
      <c r="CF81" s="167"/>
      <c r="CG81" s="167"/>
      <c r="CH81" s="167"/>
      <c r="CI81" s="167"/>
      <c r="CJ81" s="167"/>
      <c r="CK81" s="167"/>
      <c r="CL81" s="167"/>
      <c r="CM81" s="167"/>
      <c r="CN81" s="167"/>
      <c r="CO81" s="167"/>
      <c r="CP81" s="167"/>
      <c r="CQ81" s="167"/>
      <c r="CR81" s="167"/>
      <c r="CS81" s="167"/>
      <c r="CT81" s="183"/>
    </row>
    <row r="82" spans="1:98" ht="1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c r="BN82" s="167"/>
      <c r="BO82" s="167"/>
      <c r="BP82" s="167"/>
      <c r="BQ82" s="167"/>
      <c r="BR82" s="167"/>
      <c r="BS82" s="167"/>
      <c r="BT82" s="167"/>
      <c r="BU82" s="167"/>
      <c r="BV82" s="167"/>
      <c r="BW82" s="167"/>
      <c r="BX82" s="167"/>
      <c r="BY82" s="167"/>
      <c r="BZ82" s="167"/>
      <c r="CA82" s="167"/>
      <c r="CB82" s="167"/>
      <c r="CC82" s="167"/>
      <c r="CD82" s="167"/>
      <c r="CE82" s="167"/>
      <c r="CF82" s="167"/>
      <c r="CG82" s="167"/>
      <c r="CH82" s="167"/>
      <c r="CI82" s="167"/>
      <c r="CJ82" s="167"/>
      <c r="CK82" s="167"/>
      <c r="CL82" s="167"/>
      <c r="CM82" s="167"/>
      <c r="CN82" s="167"/>
      <c r="CO82" s="167"/>
      <c r="CP82" s="167"/>
      <c r="CQ82" s="167"/>
      <c r="CR82" s="167"/>
      <c r="CS82" s="167"/>
      <c r="CT82" s="183"/>
    </row>
    <row r="83" spans="1:98" ht="1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83"/>
    </row>
    <row r="84" spans="1:98" ht="1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83"/>
    </row>
    <row r="85" spans="1:98" ht="1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83"/>
    </row>
    <row r="86" spans="1:98" ht="1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83"/>
    </row>
    <row r="87" spans="1:98" ht="1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83"/>
    </row>
    <row r="88" spans="1:98" ht="1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83"/>
    </row>
    <row r="89" spans="1:98" ht="15">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91"/>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83"/>
    </row>
    <row r="90" spans="37:97" ht="15">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P77"/>
  <sheetViews>
    <sheetView zoomScale="85" zoomScaleNormal="85" zoomScalePageLayoutView="0" workbookViewId="0" topLeftCell="A1">
      <pane ySplit="3" topLeftCell="A4" activePane="bottomLeft" state="frozen"/>
      <selection pane="topLeft" activeCell="A1" sqref="A1"/>
      <selection pane="bottomLeft" activeCell="A1" sqref="A1"/>
    </sheetView>
  </sheetViews>
  <sheetFormatPr defaultColWidth="116.7109375" defaultRowHeight="15"/>
  <cols>
    <col min="1" max="1" width="26.421875" style="177" customWidth="1"/>
    <col min="2" max="2" width="120.7109375" style="177" customWidth="1"/>
    <col min="3" max="16384" width="116.7109375" style="177" customWidth="1"/>
  </cols>
  <sheetData>
    <row r="1" s="186" customFormat="1" ht="15.75">
      <c r="B1" s="194" t="s">
        <v>130</v>
      </c>
    </row>
    <row r="2" s="195" customFormat="1" ht="15.75" customHeight="1">
      <c r="B2" s="238" t="s">
        <v>133</v>
      </c>
    </row>
    <row r="3" s="195" customFormat="1" ht="58.5" customHeight="1">
      <c r="B3" s="238"/>
    </row>
    <row r="4" spans="1:42" s="184" customFormat="1" ht="15.75">
      <c r="A4" s="167"/>
      <c r="B4" s="202"/>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89"/>
    </row>
    <row r="5" spans="1:42" ht="15.75">
      <c r="A5" s="167"/>
      <c r="B5" s="202"/>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83"/>
    </row>
    <row r="6" spans="1:42" ht="15.75">
      <c r="A6" s="167"/>
      <c r="B6" s="202"/>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83"/>
    </row>
    <row r="7" spans="1:42" ht="15.75">
      <c r="A7" s="167"/>
      <c r="B7" s="202"/>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83"/>
    </row>
    <row r="8" spans="1:42" ht="15.75">
      <c r="A8" s="167"/>
      <c r="B8" s="203"/>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83"/>
    </row>
    <row r="9" spans="1:42" ht="15.75">
      <c r="A9" s="167"/>
      <c r="B9" s="204"/>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83"/>
    </row>
    <row r="10" spans="1:42" ht="27" customHeight="1">
      <c r="A10" s="167"/>
      <c r="B10" s="205"/>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83"/>
    </row>
    <row r="11" spans="1:42" ht="15.75">
      <c r="A11" s="167"/>
      <c r="B11" s="204"/>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83"/>
    </row>
    <row r="12" spans="1:42" ht="23.25" customHeight="1">
      <c r="A12" s="167"/>
      <c r="B12" s="20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83"/>
    </row>
    <row r="13" spans="1:42" ht="48" customHeight="1">
      <c r="A13" s="167"/>
      <c r="B13" s="20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83"/>
    </row>
    <row r="14" spans="1:42" ht="15.75">
      <c r="A14" s="167"/>
      <c r="B14" s="202"/>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83"/>
    </row>
    <row r="15" spans="1:42" ht="28.5" customHeight="1">
      <c r="A15" s="167"/>
      <c r="B15" s="208"/>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83"/>
    </row>
    <row r="16" spans="1:42" ht="15.75">
      <c r="A16" s="167"/>
      <c r="B16" s="203"/>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83"/>
    </row>
    <row r="17" spans="1:42" ht="15.75">
      <c r="A17" s="167"/>
      <c r="B17" s="203"/>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83"/>
    </row>
    <row r="18" spans="1:42" ht="15.75">
      <c r="A18" s="167"/>
      <c r="B18" s="209"/>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83"/>
    </row>
    <row r="19" spans="1:42" ht="15.75">
      <c r="A19" s="167"/>
      <c r="B19" s="209"/>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83"/>
    </row>
    <row r="20" spans="1:42" ht="15.75">
      <c r="A20" s="167"/>
      <c r="B20" s="209"/>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83"/>
    </row>
    <row r="21" spans="1:42" ht="15.75">
      <c r="A21" s="167"/>
      <c r="B21" s="209"/>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83"/>
    </row>
    <row r="22" spans="1:42" ht="15.75">
      <c r="A22" s="167"/>
      <c r="B22" s="209"/>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83"/>
    </row>
    <row r="23" spans="1:42" ht="29.25" customHeight="1">
      <c r="A23" s="167"/>
      <c r="B23" s="209"/>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83"/>
    </row>
    <row r="24" spans="1:42" ht="15.75">
      <c r="A24" s="167"/>
      <c r="B24" s="203"/>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83"/>
    </row>
    <row r="25" spans="1:42" ht="15.75">
      <c r="A25" s="167"/>
      <c r="B25" s="202"/>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83"/>
    </row>
    <row r="26" spans="1:42" ht="28.5" customHeight="1">
      <c r="A26" s="167"/>
      <c r="B26" s="203"/>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83"/>
    </row>
    <row r="27" spans="1:42" ht="15.75">
      <c r="A27" s="167"/>
      <c r="B27" s="202"/>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83"/>
    </row>
    <row r="28" spans="1:42" ht="15.75">
      <c r="A28" s="167"/>
      <c r="B28" s="203"/>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83"/>
    </row>
    <row r="29" spans="1:42" ht="15.75">
      <c r="A29" s="167"/>
      <c r="B29" s="202"/>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83"/>
    </row>
    <row r="30" spans="1:42" ht="15.75">
      <c r="A30" s="167"/>
      <c r="B30" s="203"/>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83"/>
    </row>
    <row r="31" spans="1:42" ht="15.75">
      <c r="A31" s="167"/>
      <c r="B31" s="202"/>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83"/>
    </row>
    <row r="32" spans="1:42" ht="74.25" customHeight="1">
      <c r="A32" s="167"/>
      <c r="B32" s="203"/>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83"/>
    </row>
    <row r="33" spans="1:42" ht="15.75">
      <c r="A33" s="167"/>
      <c r="B33" s="209"/>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83"/>
    </row>
    <row r="34" spans="1:42" ht="15.75">
      <c r="A34" s="167"/>
      <c r="B34" s="203"/>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83"/>
    </row>
    <row r="35" spans="1:42" ht="15.75">
      <c r="A35" s="167"/>
      <c r="B35" s="202"/>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83"/>
    </row>
    <row r="36" spans="1:42" ht="15.75">
      <c r="A36" s="167"/>
      <c r="B36" s="203"/>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83"/>
    </row>
    <row r="37" spans="1:42" ht="15.75">
      <c r="A37" s="167"/>
      <c r="B37" s="202"/>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83"/>
    </row>
    <row r="38" spans="1:42" ht="13.5" customHeight="1">
      <c r="A38" s="167"/>
      <c r="B38" s="203"/>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83"/>
    </row>
    <row r="39" spans="1:42" ht="15.75">
      <c r="A39" s="167"/>
      <c r="B39" s="202"/>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83"/>
    </row>
    <row r="40" spans="1:42" ht="15.75">
      <c r="A40" s="167"/>
      <c r="B40" s="203"/>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83"/>
    </row>
    <row r="41" spans="1:42" ht="15.75">
      <c r="A41" s="167"/>
      <c r="B41" s="202"/>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83"/>
    </row>
    <row r="42" spans="1:42" ht="38.25" customHeight="1">
      <c r="A42" s="167"/>
      <c r="B42" s="203"/>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83"/>
    </row>
    <row r="43" spans="1:42" ht="15.75">
      <c r="A43" s="167"/>
      <c r="B43" s="202"/>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83"/>
    </row>
    <row r="44" spans="1:42" ht="15.75">
      <c r="A44" s="167"/>
      <c r="B44" s="209"/>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83"/>
    </row>
    <row r="45" spans="1:42" ht="15.75">
      <c r="A45" s="167"/>
      <c r="B45" s="202"/>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83"/>
    </row>
    <row r="46" spans="1:42" ht="15.75">
      <c r="A46" s="167"/>
      <c r="B46" s="203"/>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83"/>
    </row>
    <row r="47" spans="1:42" ht="33" customHeight="1">
      <c r="A47" s="167"/>
      <c r="B47" s="203"/>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83"/>
    </row>
    <row r="48" spans="1:42" ht="15.75">
      <c r="A48" s="167"/>
      <c r="B48" s="210"/>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83"/>
    </row>
    <row r="49" spans="1:42" ht="15.75">
      <c r="A49" s="167"/>
      <c r="B49" s="206"/>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83"/>
    </row>
    <row r="50" spans="1:42" ht="15">
      <c r="A50" s="167"/>
      <c r="B50" s="211"/>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83"/>
    </row>
    <row r="51" spans="1:42" ht="1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83"/>
    </row>
    <row r="52" spans="1:42" ht="1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83"/>
    </row>
    <row r="53" spans="1:42" ht="1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83"/>
    </row>
    <row r="54" spans="1:42" ht="1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83"/>
    </row>
    <row r="55" spans="1:42" ht="1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83"/>
    </row>
    <row r="56" spans="1:42" ht="1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83"/>
    </row>
    <row r="57" spans="1:42" ht="1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83"/>
    </row>
    <row r="58" spans="1:42" ht="1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83"/>
    </row>
    <row r="59" spans="1:42" ht="1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83"/>
    </row>
    <row r="60" spans="1:42" ht="1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83"/>
    </row>
    <row r="61" spans="1:42" ht="1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83"/>
    </row>
    <row r="62" spans="1:42" ht="1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83"/>
    </row>
    <row r="63" spans="1:42" ht="1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83"/>
    </row>
    <row r="64" spans="1:42" ht="1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83"/>
    </row>
    <row r="65" spans="1:42" ht="1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83"/>
    </row>
    <row r="66" spans="1:42" ht="1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83"/>
    </row>
    <row r="67" spans="1:42" ht="1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83"/>
    </row>
    <row r="68" spans="1:42" ht="1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83"/>
    </row>
    <row r="69" spans="1:42" ht="1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83"/>
    </row>
    <row r="70" spans="1:42" ht="1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83"/>
    </row>
    <row r="71" spans="1:42" ht="1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83"/>
    </row>
    <row r="72" spans="1:42" ht="1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83"/>
    </row>
    <row r="73" spans="1:42" ht="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83"/>
    </row>
    <row r="74" spans="1:42" ht="1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83"/>
    </row>
    <row r="75" spans="1:42" ht="1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83"/>
    </row>
    <row r="76" spans="1:42" ht="1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83"/>
    </row>
    <row r="77" spans="1:41" ht="15">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row>
  </sheetData>
  <sheetProtection/>
  <mergeCells count="1">
    <mergeCell ref="B2:B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tabColor theme="4" tint="0.5999900102615356"/>
  </sheetPr>
  <dimension ref="A1:AC344"/>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4.8515625" style="0" customWidth="1"/>
    <col min="4" max="4" width="8.8515625" style="0" customWidth="1"/>
    <col min="6" max="6" width="5.140625" style="0" customWidth="1"/>
    <col min="7" max="7" width="3.140625" style="0" customWidth="1"/>
    <col min="10" max="10" width="10.140625" style="0" customWidth="1"/>
    <col min="11" max="12" width="10.57421875" style="0" customWidth="1"/>
    <col min="13" max="13" width="10.7109375" style="0" customWidth="1"/>
    <col min="14" max="14" width="11.140625" style="0" customWidth="1"/>
    <col min="15" max="15" width="12.00390625" style="0" customWidth="1"/>
    <col min="16" max="28" width="8.8515625" style="127" customWidth="1"/>
    <col min="29" max="29" width="9.140625" style="175" customWidth="1"/>
  </cols>
  <sheetData>
    <row r="1" spans="5:16" s="225" customFormat="1" ht="48.75" customHeight="1">
      <c r="E1" s="248" t="s">
        <v>138</v>
      </c>
      <c r="F1" s="248"/>
      <c r="G1" s="248"/>
      <c r="H1" s="248"/>
      <c r="I1" s="248"/>
      <c r="J1" s="248"/>
      <c r="K1" s="248"/>
      <c r="L1" s="248"/>
      <c r="M1" s="248"/>
      <c r="N1" s="248"/>
      <c r="O1" s="248"/>
      <c r="P1" s="248"/>
    </row>
    <row r="2" spans="1:17" ht="15">
      <c r="A2" s="126"/>
      <c r="B2" s="126"/>
      <c r="C2" s="126"/>
      <c r="D2" s="126"/>
      <c r="E2" s="126"/>
      <c r="F2" s="126"/>
      <c r="G2" s="126"/>
      <c r="H2" s="126"/>
      <c r="I2" s="126"/>
      <c r="J2" s="126"/>
      <c r="K2" s="126"/>
      <c r="L2" s="126"/>
      <c r="M2" s="126"/>
      <c r="N2" s="126"/>
      <c r="O2" s="126"/>
      <c r="P2" s="126"/>
      <c r="Q2" s="126"/>
    </row>
    <row r="3" spans="1:15" ht="15.75" customHeight="1">
      <c r="A3" s="237" t="s">
        <v>6</v>
      </c>
      <c r="B3" s="227"/>
      <c r="C3" s="227"/>
      <c r="D3" s="227"/>
      <c r="E3" s="227"/>
      <c r="F3" s="127"/>
      <c r="G3" s="127"/>
      <c r="H3" s="127"/>
      <c r="I3" s="127"/>
      <c r="J3" s="127"/>
      <c r="K3" s="127"/>
      <c r="L3" s="127"/>
      <c r="M3" s="127"/>
      <c r="N3" s="127"/>
      <c r="O3" s="127"/>
    </row>
    <row r="4" spans="1:15" ht="18" customHeight="1">
      <c r="A4" s="228" t="s">
        <v>7</v>
      </c>
      <c r="B4" s="229"/>
      <c r="C4" s="229"/>
      <c r="D4" s="1">
        <v>55</v>
      </c>
      <c r="E4" s="235"/>
      <c r="F4" s="128"/>
      <c r="G4" s="128"/>
      <c r="H4" s="128"/>
      <c r="I4" s="127"/>
      <c r="J4" s="127"/>
      <c r="K4" s="127"/>
      <c r="L4" s="127"/>
      <c r="M4" s="127"/>
      <c r="N4" s="127"/>
      <c r="O4" s="127"/>
    </row>
    <row r="5" spans="1:15" ht="18" customHeight="1">
      <c r="A5" s="230" t="s">
        <v>8</v>
      </c>
      <c r="B5" s="231"/>
      <c r="C5" s="232"/>
      <c r="D5" s="1">
        <v>3</v>
      </c>
      <c r="E5" s="235"/>
      <c r="F5" s="127"/>
      <c r="G5" s="127"/>
      <c r="H5" s="127"/>
      <c r="I5" s="127"/>
      <c r="J5" s="127"/>
      <c r="K5" s="127"/>
      <c r="L5" s="127"/>
      <c r="M5" s="127"/>
      <c r="N5" s="127"/>
      <c r="O5" s="127"/>
    </row>
    <row r="6" spans="1:15" ht="18" customHeight="1">
      <c r="A6" s="230" t="s">
        <v>9</v>
      </c>
      <c r="B6" s="232"/>
      <c r="C6" s="232"/>
      <c r="D6" s="1">
        <v>2</v>
      </c>
      <c r="E6" s="235"/>
      <c r="F6" s="127"/>
      <c r="G6" s="127"/>
      <c r="H6" s="127"/>
      <c r="I6" s="127"/>
      <c r="J6" s="127"/>
      <c r="K6" s="127"/>
      <c r="L6" s="127"/>
      <c r="M6" s="127"/>
      <c r="N6" s="127"/>
      <c r="O6" s="127"/>
    </row>
    <row r="7" spans="1:15" ht="18" customHeight="1">
      <c r="A7" s="230" t="s">
        <v>10</v>
      </c>
      <c r="B7" s="229"/>
      <c r="C7" s="229"/>
      <c r="D7" s="1">
        <v>2</v>
      </c>
      <c r="E7" s="236"/>
      <c r="F7" s="127"/>
      <c r="G7" s="127"/>
      <c r="H7" s="127"/>
      <c r="I7" s="127"/>
      <c r="J7" s="127"/>
      <c r="K7" s="127"/>
      <c r="L7" s="127"/>
      <c r="M7" s="127"/>
      <c r="N7" s="127"/>
      <c r="O7" s="127"/>
    </row>
    <row r="8" spans="1:15" ht="18" customHeight="1">
      <c r="A8" s="233" t="s">
        <v>11</v>
      </c>
      <c r="B8" s="234"/>
      <c r="C8" s="234"/>
      <c r="D8" s="1">
        <v>1</v>
      </c>
      <c r="E8" s="236"/>
      <c r="F8" s="127"/>
      <c r="G8" s="127"/>
      <c r="H8" s="127"/>
      <c r="I8" s="127"/>
      <c r="J8" s="127"/>
      <c r="K8" s="127"/>
      <c r="L8" s="127"/>
      <c r="M8" s="127"/>
      <c r="N8" s="127"/>
      <c r="O8" s="127"/>
    </row>
    <row r="9" spans="1:15" ht="18" customHeight="1">
      <c r="A9" s="130"/>
      <c r="B9" s="131"/>
      <c r="C9" s="131"/>
      <c r="D9" s="128"/>
      <c r="E9" s="127"/>
      <c r="F9" s="127"/>
      <c r="G9" s="127"/>
      <c r="H9" s="127"/>
      <c r="I9" s="127"/>
      <c r="J9" s="127"/>
      <c r="K9" s="127"/>
      <c r="L9" s="127"/>
      <c r="M9" s="127"/>
      <c r="N9" s="127"/>
      <c r="O9" s="127"/>
    </row>
    <row r="10" spans="1:15" ht="18" customHeight="1">
      <c r="A10" s="196" t="s">
        <v>94</v>
      </c>
      <c r="B10" s="197"/>
      <c r="C10" s="197"/>
      <c r="D10" s="198"/>
      <c r="E10" s="199"/>
      <c r="F10" s="127"/>
      <c r="G10" s="127"/>
      <c r="H10" s="127"/>
      <c r="I10" s="127"/>
      <c r="J10" s="127"/>
      <c r="K10" s="127"/>
      <c r="L10" s="127"/>
      <c r="M10" s="127"/>
      <c r="N10" s="127"/>
      <c r="O10" s="127"/>
    </row>
    <row r="11" spans="1:15" ht="21.75" customHeight="1">
      <c r="A11" s="161" t="s">
        <v>49</v>
      </c>
      <c r="B11" s="159"/>
      <c r="C11" s="159"/>
      <c r="D11" s="160"/>
      <c r="E11" s="165" t="b">
        <v>1</v>
      </c>
      <c r="F11" s="127"/>
      <c r="G11" s="127"/>
      <c r="H11" s="127"/>
      <c r="I11" s="127"/>
      <c r="J11" s="127"/>
      <c r="K11" s="127"/>
      <c r="L11" s="127"/>
      <c r="M11" s="127"/>
      <c r="N11" s="127"/>
      <c r="O11" s="127"/>
    </row>
    <row r="12" spans="1:15" ht="21.75" customHeight="1">
      <c r="A12" s="161" t="s">
        <v>45</v>
      </c>
      <c r="B12" s="162"/>
      <c r="C12" s="163"/>
      <c r="D12" s="164"/>
      <c r="E12" s="165" t="b">
        <v>0</v>
      </c>
      <c r="F12" s="127"/>
      <c r="G12" s="127"/>
      <c r="H12" s="127"/>
      <c r="I12" s="127"/>
      <c r="J12" s="127"/>
      <c r="K12" s="127"/>
      <c r="L12" s="127"/>
      <c r="M12" s="127"/>
      <c r="N12" s="127"/>
      <c r="O12" s="127"/>
    </row>
    <row r="13" spans="1:15" ht="15">
      <c r="A13" s="127"/>
      <c r="B13" s="126"/>
      <c r="C13" s="127"/>
      <c r="D13" s="127"/>
      <c r="E13" s="127"/>
      <c r="F13" s="127"/>
      <c r="G13" s="127"/>
      <c r="H13" s="127"/>
      <c r="I13" s="127"/>
      <c r="J13" s="127"/>
      <c r="K13" s="127"/>
      <c r="L13" s="127"/>
      <c r="M13" s="127"/>
      <c r="N13" s="127"/>
      <c r="O13" s="127"/>
    </row>
    <row r="14" spans="1:15" ht="15" customHeight="1">
      <c r="A14" s="201" t="s">
        <v>34</v>
      </c>
      <c r="B14" s="185"/>
      <c r="C14" s="200"/>
      <c r="D14" s="200"/>
      <c r="E14" s="200"/>
      <c r="F14" s="127"/>
      <c r="G14" s="127"/>
      <c r="H14" s="127"/>
      <c r="I14" s="127"/>
      <c r="J14" s="127"/>
      <c r="K14" s="127"/>
      <c r="L14" s="127"/>
      <c r="M14" s="127"/>
      <c r="N14" s="127"/>
      <c r="O14" s="127"/>
    </row>
    <row r="15" spans="1:15" ht="18" customHeight="1">
      <c r="A15" s="166" t="s">
        <v>12</v>
      </c>
      <c r="B15" s="167"/>
      <c r="C15" s="168"/>
      <c r="D15" s="169"/>
      <c r="E15" s="172" t="b">
        <v>1</v>
      </c>
      <c r="F15" s="127"/>
      <c r="G15" s="127"/>
      <c r="H15" s="127"/>
      <c r="I15" s="127"/>
      <c r="J15" s="127"/>
      <c r="K15" s="127"/>
      <c r="L15" s="127"/>
      <c r="M15" s="127"/>
      <c r="N15" s="127"/>
      <c r="O15" s="127"/>
    </row>
    <row r="16" spans="1:15" ht="19.5" customHeight="1">
      <c r="A16" s="166" t="s">
        <v>86</v>
      </c>
      <c r="B16" s="167"/>
      <c r="C16" s="168"/>
      <c r="D16" s="170"/>
      <c r="E16" s="172" t="b">
        <v>0</v>
      </c>
      <c r="F16" s="127"/>
      <c r="G16" s="127"/>
      <c r="H16" s="127"/>
      <c r="I16" s="127"/>
      <c r="J16" s="127"/>
      <c r="K16" s="127"/>
      <c r="L16" s="127"/>
      <c r="M16" s="127"/>
      <c r="N16" s="127"/>
      <c r="O16" s="127"/>
    </row>
    <row r="17" spans="1:15" ht="19.5" customHeight="1">
      <c r="A17" s="166" t="s">
        <v>87</v>
      </c>
      <c r="B17" s="167"/>
      <c r="C17" s="168"/>
      <c r="D17" s="170"/>
      <c r="E17" s="172" t="b">
        <v>0</v>
      </c>
      <c r="F17" s="127"/>
      <c r="G17" s="127"/>
      <c r="H17" s="127"/>
      <c r="I17" s="127"/>
      <c r="J17" s="127"/>
      <c r="K17" s="127"/>
      <c r="L17" s="127"/>
      <c r="M17" s="127"/>
      <c r="N17" s="127"/>
      <c r="O17" s="127"/>
    </row>
    <row r="18" spans="1:15" ht="19.5" customHeight="1">
      <c r="A18" s="166" t="s">
        <v>88</v>
      </c>
      <c r="B18" s="167"/>
      <c r="C18" s="168"/>
      <c r="D18" s="171"/>
      <c r="E18" s="172" t="b">
        <v>0</v>
      </c>
      <c r="F18" s="127"/>
      <c r="G18" s="127"/>
      <c r="H18" s="127"/>
      <c r="I18" s="127"/>
      <c r="J18" s="127"/>
      <c r="K18" s="127"/>
      <c r="L18" s="127"/>
      <c r="M18" s="127"/>
      <c r="N18" s="127"/>
      <c r="O18" s="127"/>
    </row>
    <row r="19" spans="1:15" ht="15">
      <c r="A19" s="130"/>
      <c r="B19" s="126"/>
      <c r="C19" s="127"/>
      <c r="D19" s="127"/>
      <c r="E19" s="127"/>
      <c r="F19" s="127"/>
      <c r="G19" s="127"/>
      <c r="H19" s="127"/>
      <c r="I19" s="127"/>
      <c r="J19" s="127"/>
      <c r="K19" s="127"/>
      <c r="L19" s="127"/>
      <c r="M19" s="127"/>
      <c r="N19" s="127"/>
      <c r="O19" s="127"/>
    </row>
    <row r="20" spans="1:15" ht="15">
      <c r="A20" s="201" t="s">
        <v>33</v>
      </c>
      <c r="B20" s="185"/>
      <c r="C20" s="200"/>
      <c r="D20" s="200"/>
      <c r="E20" s="200"/>
      <c r="F20" s="127"/>
      <c r="G20" s="127"/>
      <c r="H20" s="127"/>
      <c r="I20" s="127"/>
      <c r="J20" s="127"/>
      <c r="K20" s="127"/>
      <c r="L20" s="127"/>
      <c r="M20" s="127"/>
      <c r="N20" s="127"/>
      <c r="O20" s="127"/>
    </row>
    <row r="21" spans="1:15" ht="18.75" customHeight="1">
      <c r="A21" s="166" t="s">
        <v>13</v>
      </c>
      <c r="B21" s="167"/>
      <c r="C21" s="168"/>
      <c r="D21" s="169"/>
      <c r="E21" s="172" t="b">
        <v>1</v>
      </c>
      <c r="F21" s="127"/>
      <c r="G21" s="127"/>
      <c r="H21" s="127"/>
      <c r="I21" s="127"/>
      <c r="J21" s="127"/>
      <c r="K21" s="127"/>
      <c r="L21" s="127"/>
      <c r="M21" s="127"/>
      <c r="N21" s="127"/>
      <c r="O21" s="127"/>
    </row>
    <row r="22" spans="1:15" ht="19.5" customHeight="1">
      <c r="A22" s="166" t="s">
        <v>14</v>
      </c>
      <c r="B22" s="167"/>
      <c r="C22" s="168"/>
      <c r="D22" s="170"/>
      <c r="E22" s="172" t="b">
        <v>0</v>
      </c>
      <c r="F22" s="127"/>
      <c r="G22" s="127"/>
      <c r="H22" s="127"/>
      <c r="I22" s="127"/>
      <c r="J22" s="127"/>
      <c r="K22" s="127"/>
      <c r="L22" s="127"/>
      <c r="M22" s="127"/>
      <c r="N22" s="127"/>
      <c r="O22" s="127"/>
    </row>
    <row r="23" spans="1:15" ht="18" customHeight="1">
      <c r="A23" s="166" t="s">
        <v>103</v>
      </c>
      <c r="B23" s="167"/>
      <c r="C23" s="168"/>
      <c r="D23" s="171"/>
      <c r="E23" s="172" t="b">
        <v>0</v>
      </c>
      <c r="F23" s="127"/>
      <c r="G23" s="127"/>
      <c r="H23" s="174" t="s">
        <v>66</v>
      </c>
      <c r="I23" s="127"/>
      <c r="J23" s="127"/>
      <c r="K23" s="127"/>
      <c r="L23" s="127"/>
      <c r="M23" s="127"/>
      <c r="N23" s="127"/>
      <c r="O23" s="127"/>
    </row>
    <row r="24" spans="1:15" ht="15">
      <c r="A24" s="130"/>
      <c r="B24" s="126"/>
      <c r="C24" s="127"/>
      <c r="D24" s="127"/>
      <c r="E24" s="127"/>
      <c r="F24" s="127"/>
      <c r="G24" s="127"/>
      <c r="I24" s="127"/>
      <c r="J24" s="127"/>
      <c r="K24" s="127"/>
      <c r="L24" s="127"/>
      <c r="M24" s="127"/>
      <c r="N24" s="127"/>
      <c r="O24" s="127"/>
    </row>
    <row r="25" spans="1:15" ht="15">
      <c r="A25" s="130"/>
      <c r="B25" s="126"/>
      <c r="C25" s="127"/>
      <c r="D25" s="127"/>
      <c r="E25" s="127"/>
      <c r="F25" s="127"/>
      <c r="G25" s="127"/>
      <c r="H25" s="249" t="s">
        <v>67</v>
      </c>
      <c r="I25" s="250"/>
      <c r="J25" s="251" t="s">
        <v>72</v>
      </c>
      <c r="K25" s="252"/>
      <c r="L25" s="253" t="s">
        <v>73</v>
      </c>
      <c r="M25" s="254"/>
      <c r="N25" s="249" t="s">
        <v>74</v>
      </c>
      <c r="O25" s="250"/>
    </row>
    <row r="26" spans="1:15" ht="15">
      <c r="A26" s="130"/>
      <c r="B26" s="126"/>
      <c r="C26" s="127"/>
      <c r="D26" s="127"/>
      <c r="E26" s="127"/>
      <c r="F26" s="127"/>
      <c r="G26" s="127"/>
      <c r="H26" s="259" t="s">
        <v>68</v>
      </c>
      <c r="I26" s="260"/>
      <c r="J26" s="257">
        <f>'RFS predictions'!C13</f>
        <v>0.49390592890564966</v>
      </c>
      <c r="K26" s="258"/>
      <c r="L26" s="257">
        <f>'RFS predictions'!M13</f>
        <v>0.49390592890564966</v>
      </c>
      <c r="M26" s="258"/>
      <c r="N26" s="257">
        <f>L26-J26</f>
        <v>0</v>
      </c>
      <c r="O26" s="258"/>
    </row>
    <row r="27" spans="1:29" s="2" customFormat="1" ht="15">
      <c r="A27" s="130"/>
      <c r="B27" s="126"/>
      <c r="C27" s="127"/>
      <c r="D27" s="127"/>
      <c r="E27" s="127"/>
      <c r="F27" s="127"/>
      <c r="G27" s="127"/>
      <c r="H27" s="255" t="s">
        <v>69</v>
      </c>
      <c r="I27" s="256"/>
      <c r="J27" s="241">
        <f>'RFS predictions'!C18</f>
        <v>0.3482144172932053</v>
      </c>
      <c r="K27" s="242"/>
      <c r="L27" s="241">
        <f>'RFS predictions'!M18</f>
        <v>0.3482144172932053</v>
      </c>
      <c r="M27" s="242"/>
      <c r="N27" s="241">
        <f>L27-J27</f>
        <v>0</v>
      </c>
      <c r="O27" s="242"/>
      <c r="P27" s="127"/>
      <c r="Q27" s="127"/>
      <c r="R27" s="127"/>
      <c r="S27" s="127"/>
      <c r="T27" s="127"/>
      <c r="U27" s="127"/>
      <c r="V27" s="127"/>
      <c r="W27" s="127"/>
      <c r="X27" s="127"/>
      <c r="Y27" s="127"/>
      <c r="Z27" s="127"/>
      <c r="AA27" s="127"/>
      <c r="AB27" s="127"/>
      <c r="AC27" s="175"/>
    </row>
    <row r="28" spans="1:29" s="2" customFormat="1" ht="15">
      <c r="A28" s="132"/>
      <c r="B28" s="133"/>
      <c r="C28" s="134"/>
      <c r="D28" s="134"/>
      <c r="E28" s="134"/>
      <c r="F28" s="127"/>
      <c r="G28" s="127"/>
      <c r="H28" s="255" t="s">
        <v>70</v>
      </c>
      <c r="I28" s="256"/>
      <c r="J28" s="241">
        <f>'RFS predictions'!C23</f>
        <v>0.2752169504615539</v>
      </c>
      <c r="K28" s="242"/>
      <c r="L28" s="241">
        <f>'RFS predictions'!M23</f>
        <v>0.2752169504615539</v>
      </c>
      <c r="M28" s="242"/>
      <c r="N28" s="241">
        <f>L28-J28</f>
        <v>0</v>
      </c>
      <c r="O28" s="242"/>
      <c r="P28" s="127"/>
      <c r="Q28" s="127"/>
      <c r="R28" s="127"/>
      <c r="S28" s="127"/>
      <c r="T28" s="127"/>
      <c r="U28" s="127"/>
      <c r="V28" s="127"/>
      <c r="W28" s="127"/>
      <c r="X28" s="127"/>
      <c r="Y28" s="127"/>
      <c r="Z28" s="127"/>
      <c r="AA28" s="127"/>
      <c r="AB28" s="127"/>
      <c r="AC28" s="175"/>
    </row>
    <row r="29" spans="1:29" s="2" customFormat="1" ht="15">
      <c r="A29" s="130"/>
      <c r="B29" s="135"/>
      <c r="C29" s="136"/>
      <c r="D29" s="137"/>
      <c r="E29" s="137"/>
      <c r="F29" s="127"/>
      <c r="G29" s="127"/>
      <c r="H29" s="261" t="s">
        <v>71</v>
      </c>
      <c r="I29" s="262"/>
      <c r="J29" s="243">
        <f>'RFS predictions'!C28</f>
        <v>0.22999929229224778</v>
      </c>
      <c r="K29" s="244"/>
      <c r="L29" s="243">
        <f>'RFS predictions'!M28</f>
        <v>0.22999929229224778</v>
      </c>
      <c r="M29" s="244"/>
      <c r="N29" s="243">
        <f>L29-J29</f>
        <v>0</v>
      </c>
      <c r="O29" s="245"/>
      <c r="P29" s="127"/>
      <c r="Q29" s="127"/>
      <c r="R29" s="127"/>
      <c r="S29" s="127"/>
      <c r="T29" s="127"/>
      <c r="U29" s="127"/>
      <c r="V29" s="127"/>
      <c r="W29" s="127"/>
      <c r="X29" s="127"/>
      <c r="Y29" s="127"/>
      <c r="Z29" s="127"/>
      <c r="AA29" s="127"/>
      <c r="AB29" s="127"/>
      <c r="AC29" s="175"/>
    </row>
    <row r="30" spans="1:29" s="2" customFormat="1" ht="7.5" customHeight="1">
      <c r="A30" s="130"/>
      <c r="B30" s="135"/>
      <c r="C30" s="136"/>
      <c r="D30" s="137"/>
      <c r="E30" s="137"/>
      <c r="F30" s="127"/>
      <c r="G30" s="127"/>
      <c r="H30" s="175"/>
      <c r="I30" s="175"/>
      <c r="J30" s="175"/>
      <c r="K30" s="175"/>
      <c r="L30" s="175"/>
      <c r="M30" s="175"/>
      <c r="N30" s="175"/>
      <c r="O30" s="175"/>
      <c r="P30" s="127"/>
      <c r="Q30" s="127"/>
      <c r="R30" s="127"/>
      <c r="S30" s="127"/>
      <c r="T30" s="127"/>
      <c r="U30" s="127"/>
      <c r="V30" s="127"/>
      <c r="W30" s="127"/>
      <c r="X30" s="127"/>
      <c r="Y30" s="127"/>
      <c r="Z30" s="127"/>
      <c r="AA30" s="127"/>
      <c r="AB30" s="127"/>
      <c r="AC30" s="175"/>
    </row>
    <row r="31" spans="1:29" s="123" customFormat="1" ht="19.5" customHeight="1">
      <c r="A31" s="178" t="s">
        <v>114</v>
      </c>
      <c r="B31" s="179"/>
      <c r="C31" s="180"/>
      <c r="D31" s="179"/>
      <c r="E31" s="179"/>
      <c r="F31" s="180"/>
      <c r="G31" s="180"/>
      <c r="H31" s="180"/>
      <c r="I31" s="180"/>
      <c r="J31" s="180"/>
      <c r="K31" s="180"/>
      <c r="L31" s="180"/>
      <c r="M31" s="180"/>
      <c r="N31" s="180"/>
      <c r="O31" s="180"/>
      <c r="P31" s="129"/>
      <c r="Q31" s="129"/>
      <c r="R31" s="129"/>
      <c r="S31" s="129"/>
      <c r="T31" s="129"/>
      <c r="U31" s="129"/>
      <c r="V31" s="129"/>
      <c r="W31" s="129"/>
      <c r="X31" s="129"/>
      <c r="Y31" s="129"/>
      <c r="Z31" s="129"/>
      <c r="AA31" s="129"/>
      <c r="AB31" s="129"/>
      <c r="AC31" s="176"/>
    </row>
    <row r="32" spans="1:29" s="123" customFormat="1" ht="50.25" customHeight="1">
      <c r="A32" s="246" t="s">
        <v>115</v>
      </c>
      <c r="B32" s="247"/>
      <c r="C32" s="247"/>
      <c r="D32" s="247"/>
      <c r="E32" s="247"/>
      <c r="F32" s="247"/>
      <c r="G32" s="247"/>
      <c r="H32" s="247"/>
      <c r="I32" s="247"/>
      <c r="J32" s="247"/>
      <c r="K32" s="247"/>
      <c r="L32" s="247"/>
      <c r="M32" s="247"/>
      <c r="N32" s="247"/>
      <c r="O32" s="247"/>
      <c r="P32" s="129"/>
      <c r="Q32" s="129"/>
      <c r="R32" s="129"/>
      <c r="S32" s="129"/>
      <c r="T32" s="129"/>
      <c r="U32" s="129"/>
      <c r="V32" s="129"/>
      <c r="W32" s="129"/>
      <c r="X32" s="129"/>
      <c r="Y32" s="129"/>
      <c r="Z32" s="129"/>
      <c r="AA32" s="129"/>
      <c r="AB32" s="129"/>
      <c r="AC32" s="176"/>
    </row>
    <row r="33" spans="1:29" s="123" customFormat="1" ht="9" customHeight="1">
      <c r="A33" s="181"/>
      <c r="B33" s="180"/>
      <c r="C33" s="180"/>
      <c r="D33" s="179"/>
      <c r="E33" s="180"/>
      <c r="F33" s="180"/>
      <c r="G33" s="180"/>
      <c r="H33" s="180"/>
      <c r="I33" s="180"/>
      <c r="J33" s="180"/>
      <c r="K33" s="180"/>
      <c r="L33" s="180"/>
      <c r="M33" s="180"/>
      <c r="N33" s="180"/>
      <c r="O33" s="180"/>
      <c r="P33" s="129"/>
      <c r="Q33" s="129"/>
      <c r="R33" s="129"/>
      <c r="S33" s="129"/>
      <c r="T33" s="129"/>
      <c r="U33" s="129"/>
      <c r="V33" s="129"/>
      <c r="W33" s="129"/>
      <c r="X33" s="129"/>
      <c r="Y33" s="129"/>
      <c r="Z33" s="129"/>
      <c r="AA33" s="129"/>
      <c r="AB33" s="129"/>
      <c r="AC33" s="176"/>
    </row>
    <row r="34" spans="1:29" s="123" customFormat="1" ht="25.5" customHeight="1">
      <c r="A34" s="239" t="s">
        <v>116</v>
      </c>
      <c r="B34" s="240"/>
      <c r="C34" s="240"/>
      <c r="D34" s="240"/>
      <c r="E34" s="240"/>
      <c r="F34" s="240"/>
      <c r="G34" s="240"/>
      <c r="H34" s="240"/>
      <c r="I34" s="240"/>
      <c r="J34" s="240"/>
      <c r="K34" s="240"/>
      <c r="L34" s="240"/>
      <c r="M34" s="240"/>
      <c r="N34" s="240"/>
      <c r="O34" s="240"/>
      <c r="P34" s="129"/>
      <c r="Q34" s="129"/>
      <c r="R34" s="129"/>
      <c r="S34" s="129"/>
      <c r="T34" s="129"/>
      <c r="U34" s="129"/>
      <c r="V34" s="129"/>
      <c r="W34" s="129"/>
      <c r="X34" s="129"/>
      <c r="Y34" s="129"/>
      <c r="Z34" s="129"/>
      <c r="AA34" s="129"/>
      <c r="AB34" s="129"/>
      <c r="AC34" s="176"/>
    </row>
    <row r="35" spans="1:29" s="123" customFormat="1" ht="15">
      <c r="A35" s="141"/>
      <c r="B35" s="139"/>
      <c r="C35" s="139"/>
      <c r="D35" s="140"/>
      <c r="E35" s="136"/>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76"/>
    </row>
    <row r="36" spans="1:29" s="123" customFormat="1" ht="15">
      <c r="A36" s="141"/>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76"/>
    </row>
    <row r="37" spans="1:29" s="123" customFormat="1" ht="15">
      <c r="A37" s="141"/>
      <c r="B37" s="136"/>
      <c r="C37" s="136"/>
      <c r="D37" s="136"/>
      <c r="E37" s="136"/>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76"/>
    </row>
    <row r="38" spans="1:29" s="123" customFormat="1" ht="15">
      <c r="A38" s="141"/>
      <c r="B38" s="129"/>
      <c r="C38" s="129"/>
      <c r="D38" s="138"/>
      <c r="E38" s="136"/>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76"/>
    </row>
    <row r="39" spans="1:29" s="123" customFormat="1" ht="15">
      <c r="A39" s="141"/>
      <c r="B39" s="129"/>
      <c r="C39" s="129"/>
      <c r="D39" s="138"/>
      <c r="E39" s="136"/>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76"/>
    </row>
    <row r="40" spans="1:29" s="123" customFormat="1" ht="15">
      <c r="A40" s="141"/>
      <c r="B40" s="129"/>
      <c r="C40" s="129"/>
      <c r="D40" s="138"/>
      <c r="E40" s="136"/>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76"/>
    </row>
    <row r="41" spans="1:29" s="123" customFormat="1" ht="15">
      <c r="A41" s="141"/>
      <c r="B41" s="129"/>
      <c r="C41" s="129"/>
      <c r="D41" s="138"/>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76"/>
    </row>
    <row r="42" spans="1:29" s="123" customFormat="1" ht="15">
      <c r="A42" s="141"/>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76"/>
    </row>
    <row r="43" spans="1:29" s="123" customFormat="1" ht="15">
      <c r="A43" s="141"/>
      <c r="B43" s="130"/>
      <c r="C43" s="130"/>
      <c r="D43" s="130"/>
      <c r="E43" s="130"/>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76"/>
    </row>
    <row r="44" spans="1:29" s="124" customFormat="1" ht="15">
      <c r="A44" s="141"/>
      <c r="B44" s="130"/>
      <c r="C44" s="130"/>
      <c r="D44" s="130"/>
      <c r="E44" s="130"/>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76"/>
    </row>
    <row r="45" spans="1:29" s="124" customFormat="1" ht="15">
      <c r="A45" s="141"/>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76"/>
    </row>
    <row r="46" spans="1:29" s="124" customFormat="1" ht="15">
      <c r="A46" s="141"/>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76"/>
    </row>
    <row r="47" spans="1:29" s="124" customFormat="1" ht="15">
      <c r="A47" s="141"/>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76"/>
    </row>
    <row r="48" spans="1:29" s="124" customFormat="1" ht="15">
      <c r="A48" s="141"/>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76"/>
    </row>
    <row r="49" spans="1:29" s="124" customFormat="1" ht="15">
      <c r="A49" s="141"/>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76"/>
    </row>
    <row r="50" spans="1:29" s="124" customFormat="1" ht="15">
      <c r="A50" s="141"/>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76"/>
    </row>
    <row r="51" spans="1:29" s="124" customFormat="1" ht="15">
      <c r="A51" s="141"/>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76"/>
    </row>
    <row r="52" spans="1:29" s="124" customFormat="1" ht="15">
      <c r="A52" s="141"/>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76"/>
    </row>
    <row r="53" spans="1:29" s="124" customFormat="1" ht="15">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76"/>
    </row>
    <row r="54" spans="1:15" ht="15">
      <c r="A54" s="127"/>
      <c r="B54" s="127"/>
      <c r="C54" s="127"/>
      <c r="D54" s="127"/>
      <c r="E54" s="127"/>
      <c r="F54" s="127"/>
      <c r="G54" s="127"/>
      <c r="H54" s="127"/>
      <c r="I54" s="127"/>
      <c r="J54" s="127"/>
      <c r="K54" s="127"/>
      <c r="L54" s="127"/>
      <c r="M54" s="127"/>
      <c r="N54" s="127"/>
      <c r="O54" s="127"/>
    </row>
    <row r="55" spans="1:15" ht="15">
      <c r="A55" s="127"/>
      <c r="B55" s="127"/>
      <c r="C55" s="127"/>
      <c r="D55" s="127"/>
      <c r="E55" s="127"/>
      <c r="F55" s="127"/>
      <c r="G55" s="127"/>
      <c r="H55" s="127"/>
      <c r="I55" s="127"/>
      <c r="J55" s="127"/>
      <c r="K55" s="127"/>
      <c r="L55" s="127"/>
      <c r="M55" s="127"/>
      <c r="N55" s="127"/>
      <c r="O55" s="127"/>
    </row>
    <row r="56" spans="1:15" ht="15">
      <c r="A56" s="127"/>
      <c r="B56" s="127"/>
      <c r="C56" s="127"/>
      <c r="D56" s="127"/>
      <c r="E56" s="127"/>
      <c r="F56" s="127"/>
      <c r="G56" s="127"/>
      <c r="H56" s="127"/>
      <c r="I56" s="127"/>
      <c r="J56" s="127"/>
      <c r="K56" s="127"/>
      <c r="L56" s="127"/>
      <c r="M56" s="127"/>
      <c r="N56" s="127"/>
      <c r="O56" s="127"/>
    </row>
    <row r="57" spans="1:15" ht="15">
      <c r="A57" s="127"/>
      <c r="B57" s="127"/>
      <c r="C57" s="127"/>
      <c r="D57" s="127"/>
      <c r="E57" s="127"/>
      <c r="F57" s="127"/>
      <c r="G57" s="127"/>
      <c r="H57" s="127"/>
      <c r="I57" s="127"/>
      <c r="J57" s="127"/>
      <c r="K57" s="127"/>
      <c r="L57" s="127"/>
      <c r="M57" s="127"/>
      <c r="N57" s="127"/>
      <c r="O57" s="127"/>
    </row>
    <row r="58" spans="1:15" ht="15">
      <c r="A58" s="127"/>
      <c r="B58" s="127"/>
      <c r="C58" s="127"/>
      <c r="D58" s="127"/>
      <c r="E58" s="127"/>
      <c r="F58" s="127"/>
      <c r="G58" s="127"/>
      <c r="H58" s="127"/>
      <c r="I58" s="127"/>
      <c r="J58" s="127"/>
      <c r="K58" s="127"/>
      <c r="L58" s="127"/>
      <c r="M58" s="127"/>
      <c r="N58" s="127"/>
      <c r="O58" s="127"/>
    </row>
    <row r="59" spans="1:15" ht="15">
      <c r="A59" s="127"/>
      <c r="B59" s="127"/>
      <c r="C59" s="127"/>
      <c r="D59" s="127"/>
      <c r="E59" s="127"/>
      <c r="F59" s="127"/>
      <c r="G59" s="127"/>
      <c r="H59" s="127"/>
      <c r="I59" s="127"/>
      <c r="J59" s="127"/>
      <c r="K59" s="127"/>
      <c r="L59" s="127"/>
      <c r="M59" s="127"/>
      <c r="N59" s="127"/>
      <c r="O59" s="127"/>
    </row>
    <row r="60" spans="1:15" ht="15">
      <c r="A60" s="127"/>
      <c r="B60" s="127"/>
      <c r="C60" s="127"/>
      <c r="D60" s="127"/>
      <c r="E60" s="127"/>
      <c r="F60" s="127"/>
      <c r="G60" s="127"/>
      <c r="H60" s="127"/>
      <c r="I60" s="127"/>
      <c r="J60" s="127"/>
      <c r="K60" s="127"/>
      <c r="L60" s="127"/>
      <c r="M60" s="127"/>
      <c r="N60" s="127"/>
      <c r="O60" s="127"/>
    </row>
    <row r="61" spans="1:15" ht="15">
      <c r="A61" s="127"/>
      <c r="B61" s="127"/>
      <c r="C61" s="127"/>
      <c r="D61" s="127"/>
      <c r="E61" s="127"/>
      <c r="F61" s="127"/>
      <c r="G61" s="127"/>
      <c r="H61" s="127"/>
      <c r="I61" s="127"/>
      <c r="J61" s="127"/>
      <c r="K61" s="127"/>
      <c r="L61" s="127"/>
      <c r="M61" s="127"/>
      <c r="N61" s="127"/>
      <c r="O61" s="127"/>
    </row>
    <row r="62" spans="1:15" ht="15">
      <c r="A62" s="127"/>
      <c r="B62" s="127"/>
      <c r="C62" s="127"/>
      <c r="D62" s="127"/>
      <c r="E62" s="127"/>
      <c r="F62" s="127"/>
      <c r="G62" s="127"/>
      <c r="H62" s="127"/>
      <c r="I62" s="127"/>
      <c r="J62" s="127"/>
      <c r="K62" s="127"/>
      <c r="L62" s="127"/>
      <c r="M62" s="127"/>
      <c r="N62" s="127"/>
      <c r="O62" s="127"/>
    </row>
    <row r="63" spans="1:15" ht="15">
      <c r="A63" s="127"/>
      <c r="B63" s="127"/>
      <c r="C63" s="127"/>
      <c r="D63" s="127"/>
      <c r="E63" s="127"/>
      <c r="F63" s="127"/>
      <c r="G63" s="127"/>
      <c r="H63" s="127"/>
      <c r="I63" s="127"/>
      <c r="J63" s="127"/>
      <c r="K63" s="127"/>
      <c r="L63" s="127"/>
      <c r="M63" s="127"/>
      <c r="N63" s="127"/>
      <c r="O63" s="127"/>
    </row>
    <row r="64" spans="1:15" ht="15">
      <c r="A64" s="127"/>
      <c r="B64" s="127"/>
      <c r="C64" s="127"/>
      <c r="D64" s="127"/>
      <c r="E64" s="127"/>
      <c r="F64" s="127"/>
      <c r="G64" s="127"/>
      <c r="H64" s="127"/>
      <c r="I64" s="127"/>
      <c r="J64" s="127"/>
      <c r="K64" s="127"/>
      <c r="L64" s="127"/>
      <c r="M64" s="127"/>
      <c r="N64" s="127"/>
      <c r="O64" s="127"/>
    </row>
    <row r="65" spans="1:15" ht="15">
      <c r="A65" s="127"/>
      <c r="B65" s="127"/>
      <c r="C65" s="127"/>
      <c r="D65" s="127"/>
      <c r="E65" s="127"/>
      <c r="F65" s="127"/>
      <c r="G65" s="127"/>
      <c r="H65" s="127"/>
      <c r="I65" s="127"/>
      <c r="J65" s="127"/>
      <c r="K65" s="127"/>
      <c r="L65" s="127"/>
      <c r="M65" s="127"/>
      <c r="N65" s="127"/>
      <c r="O65" s="127"/>
    </row>
    <row r="66" spans="1:15" ht="15">
      <c r="A66" s="127"/>
      <c r="B66" s="127"/>
      <c r="C66" s="127"/>
      <c r="D66" s="127"/>
      <c r="E66" s="127"/>
      <c r="F66" s="127"/>
      <c r="G66" s="127"/>
      <c r="H66" s="127"/>
      <c r="I66" s="127"/>
      <c r="J66" s="127"/>
      <c r="K66" s="127"/>
      <c r="L66" s="127"/>
      <c r="M66" s="127"/>
      <c r="N66" s="127"/>
      <c r="O66" s="127"/>
    </row>
    <row r="67" spans="1:15" ht="15">
      <c r="A67" s="127"/>
      <c r="B67" s="127"/>
      <c r="C67" s="127"/>
      <c r="D67" s="127"/>
      <c r="E67" s="127"/>
      <c r="F67" s="127"/>
      <c r="G67" s="127"/>
      <c r="H67" s="127"/>
      <c r="I67" s="127"/>
      <c r="J67" s="127"/>
      <c r="K67" s="127"/>
      <c r="L67" s="127"/>
      <c r="M67" s="127"/>
      <c r="N67" s="127"/>
      <c r="O67" s="127"/>
    </row>
    <row r="68" spans="1:15" ht="15">
      <c r="A68" s="127"/>
      <c r="B68" s="127"/>
      <c r="C68" s="127"/>
      <c r="D68" s="127"/>
      <c r="E68" s="127"/>
      <c r="F68" s="127"/>
      <c r="G68" s="127"/>
      <c r="H68" s="127"/>
      <c r="I68" s="127"/>
      <c r="J68" s="127"/>
      <c r="K68" s="127"/>
      <c r="L68" s="127"/>
      <c r="M68" s="127"/>
      <c r="N68" s="127"/>
      <c r="O68" s="127"/>
    </row>
    <row r="69" spans="1:15" ht="15">
      <c r="A69" s="127"/>
      <c r="B69" s="127"/>
      <c r="C69" s="127"/>
      <c r="D69" s="127"/>
      <c r="E69" s="127"/>
      <c r="F69" s="127"/>
      <c r="G69" s="127"/>
      <c r="H69" s="127"/>
      <c r="I69" s="127"/>
      <c r="J69" s="127"/>
      <c r="K69" s="127"/>
      <c r="L69" s="127"/>
      <c r="M69" s="127"/>
      <c r="N69" s="127"/>
      <c r="O69" s="127"/>
    </row>
    <row r="70" spans="1:15" ht="15">
      <c r="A70" s="127"/>
      <c r="B70" s="127"/>
      <c r="C70" s="127"/>
      <c r="D70" s="127"/>
      <c r="E70" s="127"/>
      <c r="F70" s="127"/>
      <c r="G70" s="127"/>
      <c r="H70" s="127"/>
      <c r="I70" s="127"/>
      <c r="J70" s="127"/>
      <c r="K70" s="127"/>
      <c r="L70" s="127"/>
      <c r="M70" s="127"/>
      <c r="N70" s="127"/>
      <c r="O70" s="127"/>
    </row>
    <row r="71" spans="1:15" ht="15">
      <c r="A71" s="127"/>
      <c r="B71" s="127"/>
      <c r="C71" s="127"/>
      <c r="D71" s="127"/>
      <c r="E71" s="127"/>
      <c r="F71" s="127"/>
      <c r="G71" s="127"/>
      <c r="H71" s="127"/>
      <c r="I71" s="127"/>
      <c r="J71" s="127"/>
      <c r="K71" s="127"/>
      <c r="L71" s="127"/>
      <c r="M71" s="127"/>
      <c r="N71" s="127"/>
      <c r="O71" s="127"/>
    </row>
    <row r="72" spans="1:15" ht="15">
      <c r="A72" s="127"/>
      <c r="B72" s="127"/>
      <c r="C72" s="127"/>
      <c r="D72" s="127"/>
      <c r="E72" s="127"/>
      <c r="F72" s="127"/>
      <c r="G72" s="127"/>
      <c r="H72" s="127"/>
      <c r="I72" s="127"/>
      <c r="J72" s="127"/>
      <c r="K72" s="127"/>
      <c r="L72" s="127"/>
      <c r="M72" s="127"/>
      <c r="N72" s="127"/>
      <c r="O72" s="127"/>
    </row>
    <row r="73" spans="1:15" ht="15">
      <c r="A73" s="127"/>
      <c r="B73" s="127"/>
      <c r="C73" s="127"/>
      <c r="D73" s="127"/>
      <c r="E73" s="127"/>
      <c r="F73" s="127"/>
      <c r="G73" s="127"/>
      <c r="H73" s="127"/>
      <c r="I73" s="127"/>
      <c r="J73" s="127"/>
      <c r="K73" s="127"/>
      <c r="L73" s="127"/>
      <c r="M73" s="127"/>
      <c r="N73" s="127"/>
      <c r="O73" s="127"/>
    </row>
    <row r="74" spans="1:15" ht="15">
      <c r="A74" s="127"/>
      <c r="B74" s="127"/>
      <c r="C74" s="127"/>
      <c r="D74" s="127"/>
      <c r="E74" s="127"/>
      <c r="F74" s="127"/>
      <c r="G74" s="127"/>
      <c r="H74" s="127"/>
      <c r="I74" s="127"/>
      <c r="J74" s="127"/>
      <c r="K74" s="127"/>
      <c r="L74" s="127"/>
      <c r="M74" s="127"/>
      <c r="N74" s="127"/>
      <c r="O74" s="127"/>
    </row>
    <row r="75" spans="1:15" ht="15">
      <c r="A75" s="127"/>
      <c r="B75" s="127"/>
      <c r="C75" s="127"/>
      <c r="D75" s="127"/>
      <c r="E75" s="127"/>
      <c r="F75" s="127"/>
      <c r="G75" s="127"/>
      <c r="H75" s="127"/>
      <c r="I75" s="127"/>
      <c r="J75" s="127"/>
      <c r="K75" s="127"/>
      <c r="L75" s="127"/>
      <c r="M75" s="127"/>
      <c r="N75" s="127"/>
      <c r="O75" s="127"/>
    </row>
    <row r="76" spans="1:15" ht="15">
      <c r="A76" s="127"/>
      <c r="B76" s="127"/>
      <c r="C76" s="127"/>
      <c r="D76" s="127"/>
      <c r="E76" s="127"/>
      <c r="F76" s="127"/>
      <c r="G76" s="127"/>
      <c r="H76" s="127"/>
      <c r="I76" s="127"/>
      <c r="J76" s="127"/>
      <c r="K76" s="127"/>
      <c r="L76" s="127"/>
      <c r="M76" s="127"/>
      <c r="N76" s="127"/>
      <c r="O76" s="127"/>
    </row>
    <row r="77" spans="1:15" ht="15">
      <c r="A77" s="127"/>
      <c r="B77" s="127"/>
      <c r="C77" s="127"/>
      <c r="D77" s="127"/>
      <c r="E77" s="127"/>
      <c r="F77" s="127"/>
      <c r="G77" s="127"/>
      <c r="H77" s="127"/>
      <c r="I77" s="127"/>
      <c r="J77" s="127"/>
      <c r="K77" s="127"/>
      <c r="L77" s="127"/>
      <c r="M77" s="127"/>
      <c r="N77" s="127"/>
      <c r="O77" s="127"/>
    </row>
    <row r="78" spans="1:15" ht="15">
      <c r="A78" s="127"/>
      <c r="B78" s="127"/>
      <c r="C78" s="127"/>
      <c r="D78" s="127"/>
      <c r="E78" s="127"/>
      <c r="F78" s="127"/>
      <c r="G78" s="127"/>
      <c r="H78" s="127"/>
      <c r="I78" s="127"/>
      <c r="J78" s="127"/>
      <c r="K78" s="127"/>
      <c r="L78" s="127"/>
      <c r="M78" s="127"/>
      <c r="N78" s="127"/>
      <c r="O78" s="127"/>
    </row>
    <row r="79" spans="1:15" ht="15">
      <c r="A79" s="127"/>
      <c r="B79" s="127"/>
      <c r="C79" s="127"/>
      <c r="D79" s="127"/>
      <c r="E79" s="127"/>
      <c r="F79" s="127"/>
      <c r="G79" s="127"/>
      <c r="H79" s="127"/>
      <c r="I79" s="127"/>
      <c r="J79" s="127"/>
      <c r="K79" s="127"/>
      <c r="L79" s="127"/>
      <c r="M79" s="127"/>
      <c r="N79" s="127"/>
      <c r="O79" s="127"/>
    </row>
    <row r="80" s="127" customFormat="1" ht="15">
      <c r="AC80" s="175"/>
    </row>
    <row r="81" s="127" customFormat="1" ht="15">
      <c r="AC81" s="175"/>
    </row>
    <row r="82" s="127" customFormat="1" ht="15">
      <c r="AC82" s="175"/>
    </row>
    <row r="83" s="127" customFormat="1" ht="15">
      <c r="AC83" s="175"/>
    </row>
    <row r="84" s="127" customFormat="1" ht="15">
      <c r="AC84" s="175"/>
    </row>
    <row r="85" s="127" customFormat="1" ht="15">
      <c r="AC85" s="175"/>
    </row>
    <row r="86" s="127" customFormat="1" ht="15">
      <c r="AC86" s="175"/>
    </row>
    <row r="87" s="127" customFormat="1" ht="15">
      <c r="AC87" s="175"/>
    </row>
    <row r="88" s="127" customFormat="1" ht="15">
      <c r="AC88" s="175"/>
    </row>
    <row r="89" s="127" customFormat="1" ht="15">
      <c r="AC89" s="175"/>
    </row>
    <row r="90" s="127" customFormat="1" ht="15">
      <c r="AC90" s="175"/>
    </row>
    <row r="91" s="127" customFormat="1" ht="15">
      <c r="AC91" s="175"/>
    </row>
    <row r="92" s="127" customFormat="1" ht="15">
      <c r="AC92" s="175"/>
    </row>
    <row r="93" s="127" customFormat="1" ht="15">
      <c r="AC93" s="175"/>
    </row>
    <row r="94" s="127" customFormat="1" ht="15">
      <c r="AC94" s="175"/>
    </row>
    <row r="95" s="127" customFormat="1" ht="15">
      <c r="AC95" s="175"/>
    </row>
    <row r="96" s="127" customFormat="1" ht="15">
      <c r="AC96" s="175"/>
    </row>
    <row r="97" s="127" customFormat="1" ht="15">
      <c r="AC97" s="175"/>
    </row>
    <row r="98" s="127" customFormat="1" ht="15">
      <c r="AC98" s="175"/>
    </row>
    <row r="99" s="127" customFormat="1" ht="15">
      <c r="AC99" s="175"/>
    </row>
    <row r="100" s="127" customFormat="1" ht="15">
      <c r="AC100" s="175"/>
    </row>
    <row r="101" s="127" customFormat="1" ht="15">
      <c r="AC101" s="175"/>
    </row>
    <row r="102" s="127" customFormat="1" ht="15">
      <c r="AC102" s="175"/>
    </row>
    <row r="103" s="127" customFormat="1" ht="15">
      <c r="AC103" s="175"/>
    </row>
    <row r="104" s="127" customFormat="1" ht="15">
      <c r="AC104" s="175"/>
    </row>
    <row r="105" s="127" customFormat="1" ht="15">
      <c r="AC105" s="175"/>
    </row>
    <row r="106" s="127" customFormat="1" ht="15">
      <c r="AC106" s="175"/>
    </row>
    <row r="107" s="127" customFormat="1" ht="15">
      <c r="AC107" s="175"/>
    </row>
    <row r="108" s="127" customFormat="1" ht="15">
      <c r="AC108" s="175"/>
    </row>
    <row r="109" s="127" customFormat="1" ht="15">
      <c r="AC109" s="175"/>
    </row>
    <row r="110" s="127" customFormat="1" ht="15">
      <c r="AC110" s="175"/>
    </row>
    <row r="111" s="127" customFormat="1" ht="15">
      <c r="AC111" s="175"/>
    </row>
    <row r="112" s="127" customFormat="1" ht="15">
      <c r="AC112" s="175"/>
    </row>
    <row r="113" s="127" customFormat="1" ht="15">
      <c r="AC113" s="175"/>
    </row>
    <row r="114" s="127" customFormat="1" ht="15">
      <c r="AC114" s="175"/>
    </row>
    <row r="115" s="127" customFormat="1" ht="15">
      <c r="AC115" s="175"/>
    </row>
    <row r="116" s="127" customFormat="1" ht="15">
      <c r="AC116" s="175"/>
    </row>
    <row r="117" s="127" customFormat="1" ht="15">
      <c r="AC117" s="175"/>
    </row>
    <row r="118" s="127" customFormat="1" ht="15">
      <c r="AC118" s="175"/>
    </row>
    <row r="119" s="127" customFormat="1" ht="15">
      <c r="AC119" s="175"/>
    </row>
    <row r="120" s="127" customFormat="1" ht="15">
      <c r="AC120" s="175"/>
    </row>
    <row r="121" s="127" customFormat="1" ht="15">
      <c r="AC121" s="175"/>
    </row>
    <row r="122" s="127" customFormat="1" ht="15">
      <c r="AC122" s="175"/>
    </row>
    <row r="123" s="127" customFormat="1" ht="15">
      <c r="AC123" s="175"/>
    </row>
    <row r="124" s="127" customFormat="1" ht="15">
      <c r="AC124" s="175"/>
    </row>
    <row r="125" s="127" customFormat="1" ht="15">
      <c r="AC125" s="175"/>
    </row>
    <row r="126" s="127" customFormat="1" ht="15">
      <c r="AC126" s="175"/>
    </row>
    <row r="127" s="127" customFormat="1" ht="15">
      <c r="AC127" s="175"/>
    </row>
    <row r="128" s="127" customFormat="1" ht="15">
      <c r="AC128" s="175"/>
    </row>
    <row r="129" s="127" customFormat="1" ht="15">
      <c r="AC129" s="175"/>
    </row>
    <row r="130" s="127" customFormat="1" ht="15">
      <c r="AC130" s="175"/>
    </row>
    <row r="131" s="127" customFormat="1" ht="15">
      <c r="AC131" s="175"/>
    </row>
    <row r="132" s="127" customFormat="1" ht="15">
      <c r="AC132" s="175"/>
    </row>
    <row r="133" s="127" customFormat="1" ht="15">
      <c r="AC133" s="175"/>
    </row>
    <row r="134" s="127" customFormat="1" ht="15">
      <c r="AC134" s="175"/>
    </row>
    <row r="135" s="127" customFormat="1" ht="15">
      <c r="AC135" s="175"/>
    </row>
    <row r="136" s="127" customFormat="1" ht="15">
      <c r="AC136" s="175"/>
    </row>
    <row r="137" s="127" customFormat="1" ht="15">
      <c r="AC137" s="175"/>
    </row>
    <row r="138" s="127" customFormat="1" ht="15">
      <c r="AC138" s="175"/>
    </row>
    <row r="139" s="127" customFormat="1" ht="15">
      <c r="AC139" s="175"/>
    </row>
    <row r="140" s="127" customFormat="1" ht="15">
      <c r="AC140" s="175"/>
    </row>
    <row r="141" s="127" customFormat="1" ht="15">
      <c r="AC141" s="175"/>
    </row>
    <row r="142" s="127" customFormat="1" ht="15">
      <c r="AC142" s="175"/>
    </row>
    <row r="143" s="127" customFormat="1" ht="15">
      <c r="AC143" s="175"/>
    </row>
    <row r="144" s="127" customFormat="1" ht="15">
      <c r="AC144" s="175"/>
    </row>
    <row r="145" s="127" customFormat="1" ht="15">
      <c r="AC145" s="175"/>
    </row>
    <row r="146" s="127" customFormat="1" ht="15">
      <c r="AC146" s="175"/>
    </row>
    <row r="147" s="127" customFormat="1" ht="15">
      <c r="AC147" s="175"/>
    </row>
    <row r="148" s="127" customFormat="1" ht="15">
      <c r="AC148" s="175"/>
    </row>
    <row r="149" s="127" customFormat="1" ht="15">
      <c r="AC149" s="175"/>
    </row>
    <row r="150" s="127" customFormat="1" ht="15">
      <c r="AC150" s="175"/>
    </row>
    <row r="151" s="127" customFormat="1" ht="15">
      <c r="AC151" s="175"/>
    </row>
    <row r="152" s="127" customFormat="1" ht="15">
      <c r="AC152" s="175"/>
    </row>
    <row r="153" s="127" customFormat="1" ht="15">
      <c r="AC153" s="175"/>
    </row>
    <row r="154" s="127" customFormat="1" ht="15">
      <c r="AC154" s="175"/>
    </row>
    <row r="155" s="127" customFormat="1" ht="15">
      <c r="AC155" s="175"/>
    </row>
    <row r="156" s="127" customFormat="1" ht="15">
      <c r="AC156" s="175"/>
    </row>
    <row r="157" s="127" customFormat="1" ht="15">
      <c r="AC157" s="175"/>
    </row>
    <row r="158" s="127" customFormat="1" ht="15">
      <c r="AC158" s="175"/>
    </row>
    <row r="159" s="127" customFormat="1" ht="15">
      <c r="AC159" s="175"/>
    </row>
    <row r="160" s="127" customFormat="1" ht="15">
      <c r="AC160" s="175"/>
    </row>
    <row r="161" s="127" customFormat="1" ht="15">
      <c r="AC161" s="175"/>
    </row>
    <row r="162" s="127" customFormat="1" ht="15">
      <c r="AC162" s="175"/>
    </row>
    <row r="163" s="127" customFormat="1" ht="15">
      <c r="AC163" s="175"/>
    </row>
    <row r="164" s="127" customFormat="1" ht="15">
      <c r="AC164" s="175"/>
    </row>
    <row r="165" s="127" customFormat="1" ht="15">
      <c r="AC165" s="175"/>
    </row>
    <row r="166" s="127" customFormat="1" ht="15">
      <c r="AC166" s="175"/>
    </row>
    <row r="167" s="127" customFormat="1" ht="15">
      <c r="AC167" s="175"/>
    </row>
    <row r="168" s="127" customFormat="1" ht="15">
      <c r="AC168" s="175"/>
    </row>
    <row r="169" s="127" customFormat="1" ht="15">
      <c r="AC169" s="175"/>
    </row>
    <row r="170" s="127" customFormat="1" ht="15">
      <c r="AC170" s="175"/>
    </row>
    <row r="171" s="127" customFormat="1" ht="15">
      <c r="AC171" s="175"/>
    </row>
    <row r="172" s="127" customFormat="1" ht="15">
      <c r="AC172" s="175"/>
    </row>
    <row r="173" s="127" customFormat="1" ht="15">
      <c r="AC173" s="175"/>
    </row>
    <row r="174" s="127" customFormat="1" ht="15">
      <c r="AC174" s="175"/>
    </row>
    <row r="175" s="127" customFormat="1" ht="15">
      <c r="AC175" s="175"/>
    </row>
    <row r="176" s="127" customFormat="1" ht="15">
      <c r="AC176" s="175"/>
    </row>
    <row r="177" s="127" customFormat="1" ht="15">
      <c r="AC177" s="175"/>
    </row>
    <row r="178" s="127" customFormat="1" ht="15">
      <c r="AC178" s="175"/>
    </row>
    <row r="179" s="127" customFormat="1" ht="15">
      <c r="AC179" s="175"/>
    </row>
    <row r="180" s="127" customFormat="1" ht="15">
      <c r="AC180" s="175"/>
    </row>
    <row r="181" s="127" customFormat="1" ht="15">
      <c r="AC181" s="175"/>
    </row>
    <row r="182" s="127" customFormat="1" ht="15">
      <c r="AC182" s="175"/>
    </row>
    <row r="183" s="127" customFormat="1" ht="15">
      <c r="AC183" s="175"/>
    </row>
    <row r="184" s="127" customFormat="1" ht="15">
      <c r="AC184" s="175"/>
    </row>
    <row r="185" s="127" customFormat="1" ht="15">
      <c r="AC185" s="175"/>
    </row>
    <row r="186" s="127" customFormat="1" ht="15">
      <c r="AC186" s="175"/>
    </row>
    <row r="187" s="127" customFormat="1" ht="15">
      <c r="AC187" s="175"/>
    </row>
    <row r="188" s="127" customFormat="1" ht="15">
      <c r="AC188" s="175"/>
    </row>
    <row r="189" s="127" customFormat="1" ht="15">
      <c r="AC189" s="175"/>
    </row>
    <row r="190" s="127" customFormat="1" ht="15">
      <c r="AC190" s="175"/>
    </row>
    <row r="191" s="127" customFormat="1" ht="15">
      <c r="AC191" s="175"/>
    </row>
    <row r="192" s="127" customFormat="1" ht="15">
      <c r="AC192" s="175"/>
    </row>
    <row r="193" s="127" customFormat="1" ht="15">
      <c r="AC193" s="175"/>
    </row>
    <row r="194" s="127" customFormat="1" ht="15">
      <c r="AC194" s="175"/>
    </row>
    <row r="195" s="127" customFormat="1" ht="15">
      <c r="AC195" s="175"/>
    </row>
    <row r="196" s="127" customFormat="1" ht="15">
      <c r="AC196" s="175"/>
    </row>
    <row r="197" s="127" customFormat="1" ht="15">
      <c r="AC197" s="175"/>
    </row>
    <row r="198" s="127" customFormat="1" ht="15">
      <c r="AC198" s="175"/>
    </row>
    <row r="199" s="127" customFormat="1" ht="15">
      <c r="AC199" s="175"/>
    </row>
    <row r="200" s="127" customFormat="1" ht="15">
      <c r="AC200" s="175"/>
    </row>
    <row r="201" s="127" customFormat="1" ht="15">
      <c r="AC201" s="175"/>
    </row>
    <row r="202" s="127" customFormat="1" ht="15">
      <c r="AC202" s="175"/>
    </row>
    <row r="203" s="127" customFormat="1" ht="15">
      <c r="AC203" s="175"/>
    </row>
    <row r="204" s="127" customFormat="1" ht="15">
      <c r="AC204" s="175"/>
    </row>
    <row r="205" s="127" customFormat="1" ht="15">
      <c r="AC205" s="175"/>
    </row>
    <row r="206" s="127" customFormat="1" ht="15">
      <c r="AC206" s="175"/>
    </row>
    <row r="207" s="127" customFormat="1" ht="15">
      <c r="AC207" s="175"/>
    </row>
    <row r="208" s="127" customFormat="1" ht="15">
      <c r="AC208" s="175"/>
    </row>
    <row r="209" s="127" customFormat="1" ht="15">
      <c r="AC209" s="175"/>
    </row>
    <row r="210" s="127" customFormat="1" ht="15">
      <c r="AC210" s="175"/>
    </row>
    <row r="211" s="127" customFormat="1" ht="15">
      <c r="AC211" s="175"/>
    </row>
    <row r="212" s="127" customFormat="1" ht="15">
      <c r="AC212" s="175"/>
    </row>
    <row r="213" s="127" customFormat="1" ht="15">
      <c r="AC213" s="175"/>
    </row>
    <row r="214" s="127" customFormat="1" ht="15">
      <c r="AC214" s="175"/>
    </row>
    <row r="215" s="127" customFormat="1" ht="15">
      <c r="AC215" s="175"/>
    </row>
    <row r="216" s="127" customFormat="1" ht="15">
      <c r="AC216" s="175"/>
    </row>
    <row r="217" s="127" customFormat="1" ht="15">
      <c r="AC217" s="175"/>
    </row>
    <row r="218" s="127" customFormat="1" ht="15">
      <c r="AC218" s="175"/>
    </row>
    <row r="219" s="127" customFormat="1" ht="15">
      <c r="AC219" s="175"/>
    </row>
    <row r="220" s="127" customFormat="1" ht="15">
      <c r="AC220" s="175"/>
    </row>
    <row r="221" s="127" customFormat="1" ht="15">
      <c r="AC221" s="175"/>
    </row>
    <row r="222" s="127" customFormat="1" ht="15">
      <c r="AC222" s="175"/>
    </row>
    <row r="223" s="127" customFormat="1" ht="15">
      <c r="AC223" s="175"/>
    </row>
    <row r="224" s="127" customFormat="1" ht="15">
      <c r="AC224" s="175"/>
    </row>
    <row r="225" s="127" customFormat="1" ht="15">
      <c r="AC225" s="175"/>
    </row>
    <row r="226" s="127" customFormat="1" ht="15">
      <c r="AC226" s="175"/>
    </row>
    <row r="227" s="127" customFormat="1" ht="15">
      <c r="AC227" s="175"/>
    </row>
    <row r="228" s="127" customFormat="1" ht="15">
      <c r="AC228" s="175"/>
    </row>
    <row r="229" s="127" customFormat="1" ht="15">
      <c r="AC229" s="175"/>
    </row>
    <row r="230" s="127" customFormat="1" ht="15">
      <c r="AC230" s="175"/>
    </row>
    <row r="231" s="127" customFormat="1" ht="15">
      <c r="AC231" s="175"/>
    </row>
    <row r="232" s="127" customFormat="1" ht="15">
      <c r="AC232" s="175"/>
    </row>
    <row r="233" s="127" customFormat="1" ht="15">
      <c r="AC233" s="175"/>
    </row>
    <row r="234" s="127" customFormat="1" ht="15">
      <c r="AC234" s="175"/>
    </row>
    <row r="235" s="127" customFormat="1" ht="15">
      <c r="AC235" s="175"/>
    </row>
    <row r="236" s="127" customFormat="1" ht="15">
      <c r="AC236" s="175"/>
    </row>
    <row r="237" s="127" customFormat="1" ht="15">
      <c r="AC237" s="175"/>
    </row>
    <row r="238" s="127" customFormat="1" ht="15">
      <c r="AC238" s="175"/>
    </row>
    <row r="239" s="127" customFormat="1" ht="15">
      <c r="AC239" s="175"/>
    </row>
    <row r="240" s="127" customFormat="1" ht="15">
      <c r="AC240" s="175"/>
    </row>
    <row r="241" s="127" customFormat="1" ht="15">
      <c r="AC241" s="175"/>
    </row>
    <row r="242" s="127" customFormat="1" ht="15">
      <c r="AC242" s="175"/>
    </row>
    <row r="243" s="127" customFormat="1" ht="15">
      <c r="AC243" s="175"/>
    </row>
    <row r="244" s="127" customFormat="1" ht="15">
      <c r="AC244" s="175"/>
    </row>
    <row r="245" s="127" customFormat="1" ht="15">
      <c r="AC245" s="175"/>
    </row>
    <row r="246" s="127" customFormat="1" ht="15">
      <c r="AC246" s="175"/>
    </row>
    <row r="247" s="127" customFormat="1" ht="15">
      <c r="AC247" s="175"/>
    </row>
    <row r="248" s="127" customFormat="1" ht="15">
      <c r="AC248" s="175"/>
    </row>
    <row r="249" s="127" customFormat="1" ht="15">
      <c r="AC249" s="175"/>
    </row>
    <row r="250" s="127" customFormat="1" ht="15">
      <c r="AC250" s="175"/>
    </row>
    <row r="251" s="127" customFormat="1" ht="15">
      <c r="AC251" s="175"/>
    </row>
    <row r="252" s="127" customFormat="1" ht="15">
      <c r="AC252" s="175"/>
    </row>
    <row r="253" s="127" customFormat="1" ht="15">
      <c r="AC253" s="175"/>
    </row>
    <row r="254" s="127" customFormat="1" ht="15">
      <c r="AC254" s="175"/>
    </row>
    <row r="255" s="127" customFormat="1" ht="15">
      <c r="AC255" s="175"/>
    </row>
    <row r="256" s="127" customFormat="1" ht="15">
      <c r="AC256" s="175"/>
    </row>
    <row r="257" s="127" customFormat="1" ht="15">
      <c r="AC257" s="175"/>
    </row>
    <row r="258" s="127" customFormat="1" ht="15">
      <c r="AC258" s="175"/>
    </row>
    <row r="259" s="127" customFormat="1" ht="15">
      <c r="AC259" s="175"/>
    </row>
    <row r="260" s="127" customFormat="1" ht="15">
      <c r="AC260" s="175"/>
    </row>
    <row r="261" s="127" customFormat="1" ht="15">
      <c r="AC261" s="175"/>
    </row>
    <row r="262" s="127" customFormat="1" ht="15">
      <c r="AC262" s="175"/>
    </row>
    <row r="263" s="127" customFormat="1" ht="15">
      <c r="AC263" s="175"/>
    </row>
    <row r="264" s="127" customFormat="1" ht="15">
      <c r="AC264" s="175"/>
    </row>
    <row r="265" s="127" customFormat="1" ht="15">
      <c r="AC265" s="175"/>
    </row>
    <row r="266" s="127" customFormat="1" ht="15">
      <c r="AC266" s="175"/>
    </row>
    <row r="267" s="127" customFormat="1" ht="15">
      <c r="AC267" s="175"/>
    </row>
    <row r="268" s="127" customFormat="1" ht="15">
      <c r="AC268" s="175"/>
    </row>
    <row r="269" s="127" customFormat="1" ht="15">
      <c r="AC269" s="175"/>
    </row>
    <row r="270" s="127" customFormat="1" ht="15">
      <c r="AC270" s="175"/>
    </row>
    <row r="271" s="127" customFormat="1" ht="15">
      <c r="AC271" s="175"/>
    </row>
    <row r="272" s="127" customFormat="1" ht="15">
      <c r="AC272" s="175"/>
    </row>
    <row r="273" s="127" customFormat="1" ht="15">
      <c r="AC273" s="175"/>
    </row>
    <row r="274" s="127" customFormat="1" ht="15">
      <c r="AC274" s="175"/>
    </row>
    <row r="275" s="127" customFormat="1" ht="15">
      <c r="AC275" s="175"/>
    </row>
    <row r="276" s="127" customFormat="1" ht="15">
      <c r="AC276" s="175"/>
    </row>
    <row r="277" s="127" customFormat="1" ht="15">
      <c r="AC277" s="175"/>
    </row>
    <row r="278" s="127" customFormat="1" ht="15">
      <c r="AC278" s="175"/>
    </row>
    <row r="279" s="127" customFormat="1" ht="15">
      <c r="AC279" s="175"/>
    </row>
    <row r="280" s="127" customFormat="1" ht="15">
      <c r="AC280" s="175"/>
    </row>
    <row r="281" s="127" customFormat="1" ht="15">
      <c r="AC281" s="175"/>
    </row>
    <row r="282" s="127" customFormat="1" ht="15">
      <c r="AC282" s="175"/>
    </row>
    <row r="283" s="127" customFormat="1" ht="15">
      <c r="AC283" s="175"/>
    </row>
    <row r="284" s="127" customFormat="1" ht="15">
      <c r="AC284" s="175"/>
    </row>
    <row r="285" s="127" customFormat="1" ht="15">
      <c r="AC285" s="175"/>
    </row>
    <row r="286" s="127" customFormat="1" ht="15">
      <c r="AC286" s="175"/>
    </row>
    <row r="287" s="127" customFormat="1" ht="15">
      <c r="AC287" s="175"/>
    </row>
    <row r="288" s="127" customFormat="1" ht="15">
      <c r="AC288" s="175"/>
    </row>
    <row r="289" s="127" customFormat="1" ht="15">
      <c r="AC289" s="175"/>
    </row>
    <row r="290" s="127" customFormat="1" ht="15">
      <c r="AC290" s="175"/>
    </row>
    <row r="291" s="127" customFormat="1" ht="15">
      <c r="AC291" s="175"/>
    </row>
    <row r="292" s="127" customFormat="1" ht="15">
      <c r="AC292" s="175"/>
    </row>
    <row r="293" s="127" customFormat="1" ht="15">
      <c r="AC293" s="175"/>
    </row>
    <row r="294" s="127" customFormat="1" ht="15">
      <c r="AC294" s="175"/>
    </row>
    <row r="295" s="127" customFormat="1" ht="15">
      <c r="AC295" s="175"/>
    </row>
    <row r="296" s="127" customFormat="1" ht="15">
      <c r="AC296" s="175"/>
    </row>
    <row r="297" s="127" customFormat="1" ht="15">
      <c r="AC297" s="175"/>
    </row>
    <row r="298" s="127" customFormat="1" ht="15">
      <c r="AC298" s="175"/>
    </row>
    <row r="299" s="127" customFormat="1" ht="15">
      <c r="AC299" s="175"/>
    </row>
    <row r="300" s="127" customFormat="1" ht="15">
      <c r="AC300" s="175"/>
    </row>
    <row r="301" s="127" customFormat="1" ht="15">
      <c r="AC301" s="175"/>
    </row>
    <row r="302" s="127" customFormat="1" ht="15">
      <c r="AC302" s="175"/>
    </row>
    <row r="303" s="127" customFormat="1" ht="15">
      <c r="AC303" s="175"/>
    </row>
    <row r="304" s="127" customFormat="1" ht="15">
      <c r="AC304" s="175"/>
    </row>
    <row r="305" s="127" customFormat="1" ht="15">
      <c r="AC305" s="175"/>
    </row>
    <row r="306" s="127" customFormat="1" ht="15">
      <c r="AC306" s="175"/>
    </row>
    <row r="307" s="127" customFormat="1" ht="15">
      <c r="AC307" s="175"/>
    </row>
    <row r="308" s="127" customFormat="1" ht="15">
      <c r="AC308" s="175"/>
    </row>
    <row r="309" s="127" customFormat="1" ht="15">
      <c r="AC309" s="175"/>
    </row>
    <row r="310" s="127" customFormat="1" ht="15">
      <c r="AC310" s="175"/>
    </row>
    <row r="311" s="127" customFormat="1" ht="15">
      <c r="AC311" s="175"/>
    </row>
    <row r="312" s="127" customFormat="1" ht="15">
      <c r="AC312" s="175"/>
    </row>
    <row r="313" s="127" customFormat="1" ht="15">
      <c r="AC313" s="175"/>
    </row>
    <row r="314" s="127" customFormat="1" ht="15">
      <c r="AC314" s="175"/>
    </row>
    <row r="315" s="127" customFormat="1" ht="15">
      <c r="AC315" s="175"/>
    </row>
    <row r="316" s="127" customFormat="1" ht="15">
      <c r="AC316" s="175"/>
    </row>
    <row r="317" s="127" customFormat="1" ht="15">
      <c r="AC317" s="175"/>
    </row>
    <row r="318" s="127" customFormat="1" ht="15">
      <c r="AC318" s="175"/>
    </row>
    <row r="319" s="127" customFormat="1" ht="15">
      <c r="AC319" s="175"/>
    </row>
    <row r="320" s="127" customFormat="1" ht="15">
      <c r="AC320" s="175"/>
    </row>
    <row r="321" s="127" customFormat="1" ht="15">
      <c r="AC321" s="175"/>
    </row>
    <row r="322" s="127" customFormat="1" ht="15">
      <c r="AC322" s="175"/>
    </row>
    <row r="323" s="127" customFormat="1" ht="15">
      <c r="AC323" s="175"/>
    </row>
    <row r="324" s="127" customFormat="1" ht="15">
      <c r="AC324" s="175"/>
    </row>
    <row r="325" s="127" customFormat="1" ht="15">
      <c r="AC325" s="175"/>
    </row>
    <row r="326" s="127" customFormat="1" ht="15">
      <c r="AC326" s="175"/>
    </row>
    <row r="327" s="127" customFormat="1" ht="15">
      <c r="AC327" s="175"/>
    </row>
    <row r="328" s="127" customFormat="1" ht="15">
      <c r="AC328" s="175"/>
    </row>
    <row r="329" s="127" customFormat="1" ht="15">
      <c r="AC329" s="175"/>
    </row>
    <row r="330" s="127" customFormat="1" ht="15">
      <c r="AC330" s="175"/>
    </row>
    <row r="331" s="127" customFormat="1" ht="15">
      <c r="AC331" s="175"/>
    </row>
    <row r="332" s="127" customFormat="1" ht="15">
      <c r="AC332" s="175"/>
    </row>
    <row r="333" s="127" customFormat="1" ht="15">
      <c r="AC333" s="175"/>
    </row>
    <row r="334" s="127" customFormat="1" ht="15">
      <c r="AC334" s="175"/>
    </row>
    <row r="335" s="127" customFormat="1" ht="15">
      <c r="AC335" s="175"/>
    </row>
    <row r="336" s="127" customFormat="1" ht="15">
      <c r="AC336" s="175"/>
    </row>
    <row r="337" s="127" customFormat="1" ht="15">
      <c r="AC337" s="175"/>
    </row>
    <row r="338" s="127" customFormat="1" ht="15">
      <c r="AC338" s="175"/>
    </row>
    <row r="339" s="127" customFormat="1" ht="15">
      <c r="AC339" s="175"/>
    </row>
    <row r="340" s="127" customFormat="1" ht="15">
      <c r="AC340" s="175"/>
    </row>
    <row r="341" s="127" customFormat="1" ht="15">
      <c r="AC341" s="175"/>
    </row>
    <row r="342" s="127" customFormat="1" ht="15">
      <c r="AC342" s="175"/>
    </row>
    <row r="343" s="127" customFormat="1" ht="15">
      <c r="AC343" s="175"/>
    </row>
    <row r="344" s="127" customFormat="1" ht="15">
      <c r="AC344" s="175"/>
    </row>
  </sheetData>
  <sheetProtection/>
  <mergeCells count="23">
    <mergeCell ref="H27:I27"/>
    <mergeCell ref="N27:O27"/>
    <mergeCell ref="H26:I26"/>
    <mergeCell ref="H29:I29"/>
    <mergeCell ref="J28:K28"/>
    <mergeCell ref="L28:M28"/>
    <mergeCell ref="L27:M27"/>
    <mergeCell ref="E1:P1"/>
    <mergeCell ref="H25:I25"/>
    <mergeCell ref="J25:K25"/>
    <mergeCell ref="L25:M25"/>
    <mergeCell ref="N25:O25"/>
    <mergeCell ref="H28:I28"/>
    <mergeCell ref="J27:K27"/>
    <mergeCell ref="N26:O26"/>
    <mergeCell ref="L26:M26"/>
    <mergeCell ref="J26:K26"/>
    <mergeCell ref="A34:O34"/>
    <mergeCell ref="N28:O28"/>
    <mergeCell ref="J29:K29"/>
    <mergeCell ref="L29:M29"/>
    <mergeCell ref="N29:O29"/>
    <mergeCell ref="A32:O32"/>
  </mergeCells>
  <conditionalFormatting sqref="D4:D11">
    <cfRule type="cellIs" priority="1" dxfId="0" operator="between" stopIfTrue="1">
      <formula>40</formula>
      <formula>90</formula>
    </cfRule>
  </conditionalFormatting>
  <dataValidations count="6">
    <dataValidation type="whole" showInputMessage="1" showErrorMessage="1" errorTitle="Invalid entry" error="Please enter an age between 25 and 85 years." sqref="D4">
      <formula1>25</formula1>
      <formula2>85</formula2>
    </dataValidation>
    <dataValidation type="whole" showErrorMessage="1" prompt="Possible error - please re-check number of positive nodes" errorTitle="Invalid entry" error="Please enter number of positive nodes as 0 or a whole number between 1 and 30" sqref="D5">
      <formula1>0</formula1>
      <formula2>30</formula2>
    </dataValidation>
    <dataValidation type="decimal" operator="greaterThan" showInputMessage="1" showErrorMessage="1" errorTitle="Invalid entry" error="Please enter tumour size greater than 0 cm" sqref="D6">
      <formula1>0</formula1>
    </dataValidation>
    <dataValidation type="whole" showInputMessage="1" showErrorMessage="1" error="Invalid Entry.  Please enter ER status as 0 (negative) or 1 (positive)." sqref="D9:D11">
      <formula1>0</formula1>
      <formula2>1</formula2>
    </dataValidation>
    <dataValidation type="whole" showInputMessage="1" showErrorMessage="1" errorTitle="Invalid entry" error="Please select tumour grade to be 1, 2 or 3." sqref="D7">
      <formula1>1</formula1>
      <formula2>3</formula2>
    </dataValidation>
    <dataValidation type="whole" showInputMessage="1" showErrorMessage="1" errorTitle="Invalid entry" error="Please enter ER status as 0 (negative) or 1 (positive)." sqref="D8">
      <formula1>0</formula1>
      <formula2>1</formula2>
    </dataValidation>
  </dataValidations>
  <printOptions/>
  <pageMargins left="0.7" right="0.7" top="0.75" bottom="0.75" header="0.3" footer="0.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AA146"/>
  <sheetViews>
    <sheetView zoomScalePageLayoutView="0" workbookViewId="0" topLeftCell="A24">
      <selection activeCell="D40" sqref="D40"/>
    </sheetView>
  </sheetViews>
  <sheetFormatPr defaultColWidth="8.8515625" defaultRowHeight="15"/>
  <cols>
    <col min="1" max="1" width="42.421875" style="16" customWidth="1"/>
    <col min="2" max="2" width="10.28125" style="15" customWidth="1"/>
    <col min="3" max="3" width="10.8515625" style="16" customWidth="1"/>
    <col min="4" max="4" width="11.57421875" style="16" customWidth="1"/>
    <col min="5" max="5" width="12.7109375" style="16" customWidth="1"/>
    <col min="6" max="6" width="9.8515625" style="6" customWidth="1"/>
    <col min="7" max="7" width="8.28125" style="16" customWidth="1"/>
    <col min="8" max="8" width="8.140625" style="16" customWidth="1"/>
    <col min="9" max="9" width="13.140625" style="16" customWidth="1"/>
    <col min="10" max="16384" width="8.8515625" style="16" customWidth="1"/>
  </cols>
  <sheetData>
    <row r="1" ht="12.75"/>
    <row r="2" ht="12.75"/>
    <row r="3" spans="1:2" ht="12.75">
      <c r="A3" s="5" t="s">
        <v>15</v>
      </c>
      <c r="B3" s="182">
        <f>IF(ISBLANK('OPTIONS v1.0'!D4),NA(),'OPTIONS v1.0'!D4)</f>
        <v>55</v>
      </c>
    </row>
    <row r="4" spans="1:2" ht="12.75">
      <c r="A4" s="4" t="s">
        <v>0</v>
      </c>
      <c r="B4" s="182">
        <f>IF(ISBLANK('OPTIONS v1.0'!D5),NA(),'OPTIONS v1.0'!D5)</f>
        <v>3</v>
      </c>
    </row>
    <row r="5" spans="1:2" ht="12.75">
      <c r="A5" s="4" t="s">
        <v>18</v>
      </c>
      <c r="B5" s="182">
        <f>IF(ISBLANK('OPTIONS v1.0'!D6),NA(),'OPTIONS v1.0'!D6)</f>
        <v>2</v>
      </c>
    </row>
    <row r="6" spans="1:2" ht="12.75">
      <c r="A6" s="4" t="s">
        <v>19</v>
      </c>
      <c r="B6" s="182">
        <f>IF(ISBLANK('OPTIONS v1.0'!D7),NA(),'OPTIONS v1.0'!D7)</f>
        <v>2</v>
      </c>
    </row>
    <row r="7" spans="1:2" ht="12.75">
      <c r="A7" s="4" t="s">
        <v>20</v>
      </c>
      <c r="B7" s="182">
        <f>IF(ISBLANK('OPTIONS v1.0'!D8),NA(),'OPTIONS v1.0'!D8)</f>
        <v>1</v>
      </c>
    </row>
    <row r="8" ht="12.75"/>
    <row r="9" spans="1:2" ht="12.75">
      <c r="A9" s="6" t="s">
        <v>45</v>
      </c>
      <c r="B9" s="15">
        <f>IF('OPTIONS v1.0'!E11=TRUE,0,1)</f>
        <v>0</v>
      </c>
    </row>
    <row r="10" ht="12.75">
      <c r="A10" s="6" t="s">
        <v>34</v>
      </c>
    </row>
    <row r="11" spans="1:2" ht="12.75">
      <c r="A11" s="16" t="s">
        <v>53</v>
      </c>
      <c r="B11" s="15">
        <f>IF('OPTIONS v1.0'!E15=TRUE,1,0)</f>
        <v>1</v>
      </c>
    </row>
    <row r="12" spans="1:2" ht="12.75">
      <c r="A12" s="6" t="s">
        <v>50</v>
      </c>
      <c r="B12" s="15">
        <f>IF('OPTIONS v1.0'!E16=TRUE,1,0)</f>
        <v>0</v>
      </c>
    </row>
    <row r="13" spans="1:2" ht="12.75">
      <c r="A13" s="6" t="s">
        <v>51</v>
      </c>
      <c r="B13" s="15">
        <f>IF('OPTIONS v1.0'!E17=TRUE,1,0)</f>
        <v>0</v>
      </c>
    </row>
    <row r="14" spans="1:2" ht="12.75">
      <c r="A14" s="6" t="s">
        <v>52</v>
      </c>
      <c r="B14" s="15">
        <f>IF('OPTIONS v1.0'!E18=TRUE,1,0)</f>
        <v>0</v>
      </c>
    </row>
    <row r="15" ht="12.75">
      <c r="A15" s="6" t="s">
        <v>33</v>
      </c>
    </row>
    <row r="16" spans="1:2" ht="12.75">
      <c r="A16" s="6" t="s">
        <v>54</v>
      </c>
      <c r="B16" s="15">
        <f>IF('OPTIONS v1.0'!E21=TRUE,1,0)</f>
        <v>1</v>
      </c>
    </row>
    <row r="17" spans="1:2" ht="12.75">
      <c r="A17" s="6" t="s">
        <v>55</v>
      </c>
      <c r="B17" s="15">
        <f>IF('OPTIONS v1.0'!E22=TRUE,1,0)</f>
        <v>0</v>
      </c>
    </row>
    <row r="18" spans="1:6" ht="12.75">
      <c r="A18" s="6" t="s">
        <v>56</v>
      </c>
      <c r="B18" s="15">
        <f>IF('OPTIONS v1.0'!E23=TRUE,1,0)</f>
        <v>0</v>
      </c>
      <c r="F18" s="144"/>
    </row>
    <row r="19" ht="12.75"/>
    <row r="20" ht="12.75"/>
    <row r="21" spans="1:17" ht="15">
      <c r="A21" s="173" t="s">
        <v>102</v>
      </c>
      <c r="B21" s="17"/>
      <c r="C21" s="18"/>
      <c r="D21" s="18"/>
      <c r="E21" s="18"/>
      <c r="F21" s="40"/>
      <c r="G21" s="18"/>
      <c r="H21" s="18"/>
      <c r="I21" s="18"/>
      <c r="J21" s="18"/>
      <c r="K21" s="18"/>
      <c r="L21" s="18"/>
      <c r="M21" s="18"/>
      <c r="N21" s="18"/>
      <c r="O21" s="18"/>
      <c r="P21" s="18"/>
      <c r="Q21" s="18"/>
    </row>
    <row r="22" ht="12.75"/>
    <row r="23" spans="1:8" s="26" customFormat="1" ht="12.75">
      <c r="A23" s="26" t="s">
        <v>0</v>
      </c>
      <c r="B23" s="110">
        <v>-0.9121351</v>
      </c>
      <c r="C23" s="26" t="s">
        <v>35</v>
      </c>
      <c r="E23" s="59"/>
      <c r="F23" s="60"/>
      <c r="G23" s="60"/>
      <c r="H23" s="60"/>
    </row>
    <row r="24" spans="1:8" s="26" customFormat="1" ht="13.5" customHeight="1">
      <c r="A24" s="26" t="s">
        <v>96</v>
      </c>
      <c r="B24" s="110">
        <v>-0.1076414</v>
      </c>
      <c r="C24" s="26" t="s">
        <v>97</v>
      </c>
      <c r="E24" s="59"/>
      <c r="F24" s="60"/>
      <c r="G24" s="60"/>
      <c r="H24" s="60"/>
    </row>
    <row r="25" spans="1:8" s="26" customFormat="1" ht="13.5" customHeight="1">
      <c r="A25" s="26" t="s">
        <v>99</v>
      </c>
      <c r="B25" s="110">
        <v>0.0442105</v>
      </c>
      <c r="C25" s="26" t="s">
        <v>98</v>
      </c>
      <c r="E25" s="59"/>
      <c r="F25" s="60"/>
      <c r="G25" s="60"/>
      <c r="H25" s="60"/>
    </row>
    <row r="26" spans="1:8" s="26" customFormat="1" ht="12.75">
      <c r="A26" s="26" t="s">
        <v>1</v>
      </c>
      <c r="B26" s="110">
        <v>-0.4353764</v>
      </c>
      <c r="C26" s="26" t="s">
        <v>36</v>
      </c>
      <c r="E26" s="59"/>
      <c r="F26" s="60"/>
      <c r="G26" s="60"/>
      <c r="H26" s="60"/>
    </row>
    <row r="27" spans="1:8" s="26" customFormat="1" ht="12.75">
      <c r="A27" s="26" t="s">
        <v>2</v>
      </c>
      <c r="B27" s="110">
        <v>0.0148743</v>
      </c>
      <c r="C27" s="26" t="s">
        <v>37</v>
      </c>
      <c r="E27" s="59"/>
      <c r="F27" s="60"/>
      <c r="G27" s="60"/>
      <c r="H27" s="60"/>
    </row>
    <row r="28" spans="1:8" s="26" customFormat="1" ht="12.75">
      <c r="A28" s="26" t="s">
        <v>3</v>
      </c>
      <c r="B28" s="110">
        <v>0.1899755</v>
      </c>
      <c r="C28" s="26" t="s">
        <v>38</v>
      </c>
      <c r="E28" s="59"/>
      <c r="F28" s="60"/>
      <c r="G28" s="60"/>
      <c r="H28" s="60"/>
    </row>
    <row r="29" spans="1:8" s="26" customFormat="1" ht="12.75">
      <c r="A29" s="26" t="s">
        <v>4</v>
      </c>
      <c r="B29" s="110">
        <v>8.585114</v>
      </c>
      <c r="C29" s="26" t="s">
        <v>39</v>
      </c>
      <c r="E29" s="59"/>
      <c r="F29" s="60"/>
      <c r="G29" s="60"/>
      <c r="H29" s="60"/>
    </row>
    <row r="30" spans="1:8" s="46" customFormat="1" ht="12.75">
      <c r="A30" s="46" t="s">
        <v>16</v>
      </c>
      <c r="B30" s="111">
        <f>(B27*age)+(B23*LN(nodes+1))+((B24*size^2)+(B25*size^2*LN(size)))+(B26*grade)+(B28*er)+B29</f>
        <v>7.149947387995056</v>
      </c>
      <c r="C30" s="46" t="s">
        <v>17</v>
      </c>
      <c r="E30" s="113"/>
      <c r="F30" s="114"/>
      <c r="G30" s="114"/>
      <c r="H30" s="114"/>
    </row>
    <row r="31" spans="1:8" s="35" customFormat="1" ht="12.75">
      <c r="A31" s="35" t="s">
        <v>28</v>
      </c>
      <c r="B31" s="110">
        <v>1.6981078469889725</v>
      </c>
      <c r="C31" s="35" t="s">
        <v>21</v>
      </c>
      <c r="E31" s="59"/>
      <c r="F31" s="60"/>
      <c r="G31" s="60"/>
      <c r="H31" s="60"/>
    </row>
    <row r="32" spans="1:8" s="35" customFormat="1" ht="12.75">
      <c r="A32" s="35" t="s">
        <v>5</v>
      </c>
      <c r="B32" s="110">
        <v>-0.5676141</v>
      </c>
      <c r="C32" s="35" t="s">
        <v>21</v>
      </c>
      <c r="E32" s="59"/>
      <c r="F32" s="60"/>
      <c r="G32" s="60"/>
      <c r="H32" s="60"/>
    </row>
    <row r="33" spans="6:8" ht="12.75">
      <c r="F33" s="34"/>
      <c r="G33" s="15"/>
      <c r="H33" s="15"/>
    </row>
    <row r="34" spans="6:8" ht="12.75">
      <c r="F34" s="34"/>
      <c r="G34" s="15"/>
      <c r="H34" s="15"/>
    </row>
    <row r="35" spans="1:17" ht="15">
      <c r="A35" s="173" t="s">
        <v>101</v>
      </c>
      <c r="B35" s="17"/>
      <c r="C35" s="18"/>
      <c r="D35" s="18"/>
      <c r="E35" s="18"/>
      <c r="F35" s="53"/>
      <c r="G35" s="17"/>
      <c r="H35" s="17"/>
      <c r="I35" s="18"/>
      <c r="J35" s="18"/>
      <c r="K35" s="18"/>
      <c r="L35" s="18"/>
      <c r="M35" s="18"/>
      <c r="N35" s="18"/>
      <c r="O35" s="18"/>
      <c r="P35" s="18"/>
      <c r="Q35" s="18"/>
    </row>
    <row r="36" spans="1:9" ht="12.75">
      <c r="A36" s="24"/>
      <c r="B36" s="25"/>
      <c r="F36" s="34"/>
      <c r="G36" s="15"/>
      <c r="H36" s="15"/>
      <c r="I36" s="22"/>
    </row>
    <row r="37" spans="1:8" s="26" customFormat="1" ht="12.75">
      <c r="A37" s="49" t="s">
        <v>23</v>
      </c>
      <c r="B37" s="50">
        <v>0.1646655231560892</v>
      </c>
      <c r="C37" s="26" t="s">
        <v>26</v>
      </c>
      <c r="E37" s="80"/>
      <c r="F37" s="80"/>
      <c r="G37" s="80"/>
      <c r="H37" s="80"/>
    </row>
    <row r="38" spans="1:8" s="26" customFormat="1" ht="12.75">
      <c r="A38" s="49" t="s">
        <v>24</v>
      </c>
      <c r="B38" s="50">
        <v>0.044596912521440824</v>
      </c>
      <c r="C38" s="26" t="s">
        <v>105</v>
      </c>
      <c r="E38" s="80"/>
      <c r="F38" s="80"/>
      <c r="G38" s="80"/>
      <c r="H38" s="80"/>
    </row>
    <row r="39" spans="1:8" s="26" customFormat="1" ht="12.75">
      <c r="A39" s="49" t="s">
        <v>25</v>
      </c>
      <c r="B39" s="50">
        <v>0.79073756432247</v>
      </c>
      <c r="C39" s="26" t="s">
        <v>27</v>
      </c>
      <c r="E39" s="80"/>
      <c r="F39" s="80"/>
      <c r="G39" s="80"/>
      <c r="H39" s="80"/>
    </row>
    <row r="40" spans="2:8" ht="12.75">
      <c r="B40" s="28"/>
      <c r="F40" s="34"/>
      <c r="G40" s="15"/>
      <c r="H40" s="15"/>
    </row>
    <row r="41" spans="6:8" ht="12.75">
      <c r="F41" s="34"/>
      <c r="G41" s="15"/>
      <c r="H41" s="15"/>
    </row>
    <row r="42" spans="1:17" ht="15">
      <c r="A42" s="173" t="s">
        <v>29</v>
      </c>
      <c r="B42" s="17"/>
      <c r="C42" s="18"/>
      <c r="D42" s="18"/>
      <c r="E42" s="18"/>
      <c r="F42" s="53"/>
      <c r="G42" s="18"/>
      <c r="H42" s="18"/>
      <c r="I42" s="18"/>
      <c r="J42" s="18"/>
      <c r="K42" s="18"/>
      <c r="L42" s="18"/>
      <c r="M42" s="18"/>
      <c r="N42" s="18"/>
      <c r="O42" s="18"/>
      <c r="P42" s="18"/>
      <c r="Q42" s="18"/>
    </row>
    <row r="43" spans="1:17" ht="15">
      <c r="A43" s="122"/>
      <c r="B43" s="20"/>
      <c r="C43" s="21"/>
      <c r="D43" s="21"/>
      <c r="E43" s="21"/>
      <c r="F43" s="55"/>
      <c r="G43" s="21"/>
      <c r="H43" s="21"/>
      <c r="I43" s="21"/>
      <c r="J43" s="21"/>
      <c r="K43" s="21"/>
      <c r="L43" s="21"/>
      <c r="M43" s="21"/>
      <c r="N43" s="21"/>
      <c r="O43" s="21"/>
      <c r="P43" s="21"/>
      <c r="Q43" s="21"/>
    </row>
    <row r="44" spans="1:17" ht="12.75">
      <c r="A44" s="147" t="s">
        <v>45</v>
      </c>
      <c r="B44" s="20"/>
      <c r="C44" s="21"/>
      <c r="D44" s="21"/>
      <c r="E44" s="21"/>
      <c r="F44" s="55"/>
      <c r="G44" s="21"/>
      <c r="H44" s="21"/>
      <c r="I44" s="21"/>
      <c r="J44" s="21"/>
      <c r="K44" s="21"/>
      <c r="L44" s="21"/>
      <c r="M44" s="21"/>
      <c r="N44" s="21"/>
      <c r="O44" s="21"/>
      <c r="P44" s="21"/>
      <c r="Q44" s="21"/>
    </row>
    <row r="45" spans="1:17" ht="12.75">
      <c r="A45" s="23" t="s">
        <v>49</v>
      </c>
      <c r="B45" s="143">
        <v>1</v>
      </c>
      <c r="C45" s="21"/>
      <c r="D45" s="21"/>
      <c r="E45" s="21"/>
      <c r="F45" s="55"/>
      <c r="G45" s="21"/>
      <c r="H45" s="21"/>
      <c r="I45" s="21"/>
      <c r="J45" s="21"/>
      <c r="K45" s="21"/>
      <c r="L45" s="21"/>
      <c r="M45" s="21"/>
      <c r="N45" s="21"/>
      <c r="O45" s="21"/>
      <c r="P45" s="21"/>
      <c r="Q45" s="21"/>
    </row>
    <row r="46" spans="1:17" ht="12.75">
      <c r="A46" s="148" t="s">
        <v>45</v>
      </c>
      <c r="B46" s="115">
        <v>0.31</v>
      </c>
      <c r="C46" s="145" t="s">
        <v>79</v>
      </c>
      <c r="E46" s="21"/>
      <c r="F46" s="55"/>
      <c r="G46" s="21"/>
      <c r="H46" s="21"/>
      <c r="I46" s="21"/>
      <c r="J46" s="21"/>
      <c r="K46" s="21"/>
      <c r="L46" s="21"/>
      <c r="M46" s="21"/>
      <c r="N46" s="21"/>
      <c r="O46" s="21"/>
      <c r="P46" s="21"/>
      <c r="Q46" s="21"/>
    </row>
    <row r="47" spans="1:17" ht="12.75">
      <c r="A47" s="19"/>
      <c r="B47" s="20"/>
      <c r="C47" s="142"/>
      <c r="D47" s="21"/>
      <c r="E47" s="21"/>
      <c r="F47" s="55"/>
      <c r="G47" s="21"/>
      <c r="H47" s="21"/>
      <c r="I47" s="21"/>
      <c r="J47" s="21"/>
      <c r="K47" s="21"/>
      <c r="L47" s="21"/>
      <c r="M47" s="21"/>
      <c r="N47" s="21"/>
      <c r="O47" s="21"/>
      <c r="P47" s="21"/>
      <c r="Q47" s="21"/>
    </row>
    <row r="48" spans="1:6" ht="12.75">
      <c r="A48" s="45" t="s">
        <v>30</v>
      </c>
      <c r="B48" s="43"/>
      <c r="C48" s="43"/>
      <c r="D48" s="44"/>
      <c r="E48" s="32"/>
      <c r="F48" s="34"/>
    </row>
    <row r="49" spans="1:6" s="23" customFormat="1" ht="12.75">
      <c r="A49" s="23" t="s">
        <v>13</v>
      </c>
      <c r="B49" s="51">
        <v>1</v>
      </c>
      <c r="C49" s="47"/>
      <c r="D49" s="48"/>
      <c r="E49" s="48"/>
      <c r="F49" s="54"/>
    </row>
    <row r="50" spans="1:8" s="26" customFormat="1" ht="12.75">
      <c r="A50" s="36" t="s">
        <v>14</v>
      </c>
      <c r="B50" s="52">
        <v>0.59</v>
      </c>
      <c r="C50" s="26" t="s">
        <v>82</v>
      </c>
      <c r="E50" s="116"/>
      <c r="F50" s="60"/>
      <c r="G50" s="49"/>
      <c r="H50" s="49"/>
    </row>
    <row r="51" spans="1:8" s="26" customFormat="1" ht="12.75">
      <c r="A51" s="26" t="s">
        <v>103</v>
      </c>
      <c r="B51" s="52">
        <f>B50*B63</f>
        <v>0.4366</v>
      </c>
      <c r="C51" s="26" t="s">
        <v>104</v>
      </c>
      <c r="E51" s="116"/>
      <c r="F51" s="60"/>
      <c r="G51" s="49"/>
      <c r="H51" s="49"/>
    </row>
    <row r="52" spans="2:8" ht="12.75">
      <c r="B52" s="28"/>
      <c r="C52" s="32"/>
      <c r="E52" s="117"/>
      <c r="F52" s="60"/>
      <c r="G52" s="49"/>
      <c r="H52" s="49"/>
    </row>
    <row r="53" spans="1:27" ht="12.75">
      <c r="A53" s="45" t="s">
        <v>34</v>
      </c>
      <c r="B53" s="28"/>
      <c r="C53" s="32"/>
      <c r="E53" s="117"/>
      <c r="F53" s="60"/>
      <c r="G53" s="49"/>
      <c r="H53" s="49"/>
      <c r="T53" s="26"/>
      <c r="U53" s="26"/>
      <c r="V53" s="26"/>
      <c r="W53" s="26"/>
      <c r="X53" s="26"/>
      <c r="Y53" s="26"/>
      <c r="Z53" s="26"/>
      <c r="AA53" s="26"/>
    </row>
    <row r="54" spans="1:8" s="23" customFormat="1" ht="12.75">
      <c r="A54" s="23" t="s">
        <v>12</v>
      </c>
      <c r="B54" s="51">
        <v>1</v>
      </c>
      <c r="C54" s="48"/>
      <c r="E54" s="112"/>
      <c r="F54" s="114"/>
      <c r="G54" s="118"/>
      <c r="H54" s="118"/>
    </row>
    <row r="55" spans="1:8" s="26" customFormat="1" ht="12.75">
      <c r="A55" s="36" t="s">
        <v>31</v>
      </c>
      <c r="B55" s="52">
        <v>0.59</v>
      </c>
      <c r="C55" s="36" t="s">
        <v>40</v>
      </c>
      <c r="E55" s="119"/>
      <c r="F55" s="60"/>
      <c r="G55" s="49"/>
      <c r="H55" s="49"/>
    </row>
    <row r="56" spans="1:8" s="26" customFormat="1" ht="12.75">
      <c r="A56" s="36" t="s">
        <v>32</v>
      </c>
      <c r="B56" s="52">
        <v>0.81</v>
      </c>
      <c r="C56" s="37" t="s">
        <v>41</v>
      </c>
      <c r="E56" s="119"/>
      <c r="F56" s="60"/>
      <c r="G56" s="49"/>
      <c r="H56" s="49"/>
    </row>
    <row r="57" spans="1:8" s="26" customFormat="1" ht="12.75">
      <c r="A57" s="26" t="s">
        <v>75</v>
      </c>
      <c r="B57" s="52">
        <f>B55*B64</f>
        <v>0.5251</v>
      </c>
      <c r="C57" s="26" t="s">
        <v>91</v>
      </c>
      <c r="E57" s="119"/>
      <c r="F57" s="60"/>
      <c r="G57" s="49"/>
      <c r="H57" s="49"/>
    </row>
    <row r="58" spans="1:8" s="26" customFormat="1" ht="12.75">
      <c r="A58" s="26" t="s">
        <v>76</v>
      </c>
      <c r="B58" s="52">
        <f>B56*B64</f>
        <v>0.7209000000000001</v>
      </c>
      <c r="C58" s="150" t="s">
        <v>90</v>
      </c>
      <c r="E58" s="119"/>
      <c r="F58" s="60"/>
      <c r="G58" s="49"/>
      <c r="H58" s="49"/>
    </row>
    <row r="59" spans="1:8" s="26" customFormat="1" ht="12.75">
      <c r="A59" s="26" t="s">
        <v>77</v>
      </c>
      <c r="B59" s="52">
        <f>B55*B64*B65</f>
        <v>0.47259</v>
      </c>
      <c r="C59" s="26" t="s">
        <v>89</v>
      </c>
      <c r="E59" s="119"/>
      <c r="F59" s="60"/>
      <c r="G59" s="49"/>
      <c r="H59" s="49"/>
    </row>
    <row r="60" spans="1:8" s="26" customFormat="1" ht="12.75">
      <c r="A60" s="26" t="s">
        <v>78</v>
      </c>
      <c r="B60" s="52">
        <f>B56*B64*B65</f>
        <v>0.6488100000000001</v>
      </c>
      <c r="C60" s="150" t="s">
        <v>92</v>
      </c>
      <c r="E60" s="119"/>
      <c r="F60" s="60"/>
      <c r="G60" s="49"/>
      <c r="H60" s="49"/>
    </row>
    <row r="61" spans="2:8" s="26" customFormat="1" ht="12.75">
      <c r="B61" s="119"/>
      <c r="C61" s="37"/>
      <c r="E61" s="119"/>
      <c r="F61" s="60"/>
      <c r="G61" s="49"/>
      <c r="H61" s="49"/>
    </row>
    <row r="62" spans="1:8" s="26" customFormat="1" ht="12.75">
      <c r="A62" s="154" t="s">
        <v>80</v>
      </c>
      <c r="B62" s="119"/>
      <c r="C62" s="37"/>
      <c r="E62" s="119"/>
      <c r="F62" s="60"/>
      <c r="G62" s="49"/>
      <c r="H62" s="49"/>
    </row>
    <row r="63" spans="1:8" s="26" customFormat="1" ht="12.75">
      <c r="A63" s="26" t="s">
        <v>83</v>
      </c>
      <c r="B63" s="52">
        <v>0.74</v>
      </c>
      <c r="C63" s="146" t="s">
        <v>84</v>
      </c>
      <c r="E63" s="119"/>
      <c r="F63" s="60"/>
      <c r="G63" s="49"/>
      <c r="H63" s="49"/>
    </row>
    <row r="64" spans="1:8" s="26" customFormat="1" ht="12.75">
      <c r="A64" s="26" t="s">
        <v>100</v>
      </c>
      <c r="B64" s="52">
        <v>0.89</v>
      </c>
      <c r="C64" s="26" t="s">
        <v>93</v>
      </c>
      <c r="E64" s="119"/>
      <c r="F64" s="60"/>
      <c r="G64" s="49"/>
      <c r="H64" s="49"/>
    </row>
    <row r="65" spans="1:8" ht="12.75">
      <c r="A65" s="149" t="s">
        <v>81</v>
      </c>
      <c r="B65" s="52">
        <v>0.9</v>
      </c>
      <c r="C65" s="26" t="s">
        <v>85</v>
      </c>
      <c r="E65" s="120"/>
      <c r="F65" s="55"/>
      <c r="G65" s="121"/>
      <c r="H65" s="121"/>
    </row>
    <row r="66" spans="5:8" s="26" customFormat="1" ht="12.75">
      <c r="E66" s="119"/>
      <c r="F66" s="60"/>
      <c r="G66" s="49"/>
      <c r="H66" s="49"/>
    </row>
    <row r="67" spans="5:8" s="26" customFormat="1" ht="12.75">
      <c r="E67" s="116"/>
      <c r="F67" s="60"/>
      <c r="G67" s="49"/>
      <c r="H67" s="49"/>
    </row>
    <row r="68" spans="2:6" s="26" customFormat="1" ht="12.75">
      <c r="B68" s="27"/>
      <c r="C68" s="27"/>
      <c r="F68" s="31"/>
    </row>
    <row r="69" spans="1:6" ht="12.75">
      <c r="A69" s="57" t="s">
        <v>43</v>
      </c>
      <c r="B69" s="82" t="s">
        <v>44</v>
      </c>
      <c r="C69" s="82"/>
      <c r="D69" s="83"/>
      <c r="E69" s="84" t="s">
        <v>42</v>
      </c>
      <c r="F69" s="34"/>
    </row>
    <row r="70" spans="1:7" ht="12.75">
      <c r="A70" s="16" t="s">
        <v>45</v>
      </c>
      <c r="B70" s="264" t="str">
        <f>IF(B9=1,"Radiotherapy","No radiotherapy")</f>
        <v>No radiotherapy</v>
      </c>
      <c r="C70" s="264"/>
      <c r="D70" s="264"/>
      <c r="E70" s="152">
        <f>IF(B9=1,B46,B45)</f>
        <v>1</v>
      </c>
      <c r="F70" s="153"/>
      <c r="G70" s="151"/>
    </row>
    <row r="71" spans="1:6" ht="12.75">
      <c r="A71" s="5" t="s">
        <v>34</v>
      </c>
      <c r="B71" s="263" t="str">
        <f>IF(B11=1,"No chemotherapy",IF(B12=1,"CMF chemotherapy",IF(B13=1,"Anthracycline-based chemotherapy","Taxane-based chemotherapy")))</f>
        <v>No chemotherapy</v>
      </c>
      <c r="C71" s="263"/>
      <c r="D71" s="263"/>
      <c r="E71" s="81">
        <f>IF(B14=1,IF(age&lt;50,B59,B60),IF(B13=1,IF(age&lt;50,B57,B58),IF(B12=1,IF(age&lt;50,B55,B56),1)))</f>
        <v>1</v>
      </c>
      <c r="F71" s="34"/>
    </row>
    <row r="72" spans="1:6" s="26" customFormat="1" ht="12.75">
      <c r="A72" s="58" t="s">
        <v>33</v>
      </c>
      <c r="B72" s="263" t="str">
        <f>IF(B16=1,"No hormone therapy",IF(B17=1,"Tamoxifen","Aromatase Inhibitor"))</f>
        <v>No hormone therapy</v>
      </c>
      <c r="C72" s="263"/>
      <c r="D72" s="263"/>
      <c r="E72" s="81">
        <f>IF(B18=1,IF(er=1,B51,1),IF(B17=1,IF(er=1,B50,1),1))</f>
        <v>1</v>
      </c>
      <c r="F72" s="31"/>
    </row>
    <row r="73" s="26" customFormat="1" ht="12.75">
      <c r="F73" s="31"/>
    </row>
    <row r="74" spans="2:6" ht="12.75">
      <c r="B74" s="16"/>
      <c r="F74" s="34"/>
    </row>
    <row r="75" ht="12.75">
      <c r="F75" s="34"/>
    </row>
    <row r="76" spans="2:6" ht="12.75">
      <c r="B76" s="16"/>
      <c r="F76" s="34"/>
    </row>
    <row r="77" spans="1:6" s="29" customFormat="1" ht="12.75">
      <c r="A77" s="16"/>
      <c r="F77" s="30"/>
    </row>
    <row r="78" ht="12.75">
      <c r="F78" s="34"/>
    </row>
    <row r="79" ht="12.75">
      <c r="F79" s="34"/>
    </row>
    <row r="80" ht="12.75">
      <c r="F80" s="34"/>
    </row>
    <row r="81" ht="12.75">
      <c r="F81" s="34"/>
    </row>
    <row r="82" ht="12.75">
      <c r="F82" s="34"/>
    </row>
    <row r="83" ht="12.75">
      <c r="F83" s="34"/>
    </row>
    <row r="84" ht="12.75">
      <c r="F84" s="34"/>
    </row>
    <row r="85" ht="12.75">
      <c r="F85" s="34"/>
    </row>
    <row r="86" ht="12.75">
      <c r="F86" s="34"/>
    </row>
    <row r="87" ht="12.75">
      <c r="F87" s="34"/>
    </row>
    <row r="88" ht="12.75">
      <c r="F88" s="34"/>
    </row>
    <row r="89" ht="12.75">
      <c r="F89" s="34"/>
    </row>
    <row r="90" ht="12.75">
      <c r="F90" s="34"/>
    </row>
    <row r="91" ht="12.75">
      <c r="F91" s="34"/>
    </row>
    <row r="92" ht="12.75">
      <c r="F92" s="34"/>
    </row>
    <row r="93" ht="12.75">
      <c r="F93" s="34"/>
    </row>
    <row r="94" ht="12.75">
      <c r="F94" s="34"/>
    </row>
    <row r="95" ht="12.75">
      <c r="F95" s="34"/>
    </row>
    <row r="96" ht="12.75">
      <c r="F96" s="34"/>
    </row>
    <row r="97" ht="12.75">
      <c r="F97" s="34"/>
    </row>
    <row r="98" ht="12.75">
      <c r="F98" s="34"/>
    </row>
    <row r="99" ht="12.75">
      <c r="F99" s="34"/>
    </row>
    <row r="100" ht="12.75">
      <c r="F100" s="34"/>
    </row>
    <row r="101" ht="12.75">
      <c r="F101" s="34"/>
    </row>
    <row r="102" spans="4:6" ht="12.75">
      <c r="D102" s="32"/>
      <c r="E102" s="32"/>
      <c r="F102" s="56"/>
    </row>
    <row r="103" spans="4:6" ht="12.75">
      <c r="D103" s="32"/>
      <c r="E103" s="32"/>
      <c r="F103" s="56"/>
    </row>
    <row r="104" spans="4:6" ht="12.75">
      <c r="D104" s="32"/>
      <c r="E104" s="32"/>
      <c r="F104" s="56"/>
    </row>
    <row r="105" spans="4:6" ht="12.75">
      <c r="D105" s="32"/>
      <c r="E105" s="32"/>
      <c r="F105" s="56"/>
    </row>
    <row r="106" spans="4:6" ht="12.75">
      <c r="D106" s="32"/>
      <c r="E106" s="32"/>
      <c r="F106" s="56"/>
    </row>
    <row r="107" spans="4:6" ht="12.75">
      <c r="D107" s="32"/>
      <c r="E107" s="32"/>
      <c r="F107" s="56"/>
    </row>
    <row r="108" spans="4:6" ht="12.75">
      <c r="D108" s="32"/>
      <c r="E108" s="32"/>
      <c r="F108" s="56"/>
    </row>
    <row r="109" spans="4:6" ht="12.75">
      <c r="D109" s="33"/>
      <c r="E109" s="33"/>
      <c r="F109" s="56"/>
    </row>
    <row r="110" spans="4:6" ht="12.75">
      <c r="D110" s="33"/>
      <c r="E110" s="33"/>
      <c r="F110" s="56"/>
    </row>
    <row r="111" spans="4:6" ht="12.75">
      <c r="D111" s="32"/>
      <c r="E111" s="32"/>
      <c r="F111" s="56"/>
    </row>
    <row r="112" spans="4:6" ht="12.75">
      <c r="D112" s="32"/>
      <c r="E112" s="32"/>
      <c r="F112" s="56"/>
    </row>
    <row r="113" spans="4:6" ht="12.75">
      <c r="D113" s="32"/>
      <c r="E113" s="32"/>
      <c r="F113" s="56"/>
    </row>
    <row r="114" spans="4:6" ht="12.75">
      <c r="D114" s="32"/>
      <c r="E114" s="32"/>
      <c r="F114" s="56"/>
    </row>
    <row r="115" spans="4:6" ht="12.75">
      <c r="D115" s="32"/>
      <c r="E115" s="32"/>
      <c r="F115" s="56"/>
    </row>
    <row r="116" spans="4:6" ht="12.75">
      <c r="D116" s="32"/>
      <c r="E116" s="32"/>
      <c r="F116" s="56"/>
    </row>
    <row r="117" spans="4:6" ht="12.75">
      <c r="D117" s="32"/>
      <c r="E117" s="32"/>
      <c r="F117" s="56"/>
    </row>
    <row r="118" spans="4:6" ht="12.75">
      <c r="D118" s="32"/>
      <c r="E118" s="32"/>
      <c r="F118" s="56"/>
    </row>
    <row r="119" spans="4:6" ht="12.75">
      <c r="D119" s="32"/>
      <c r="E119" s="32"/>
      <c r="F119" s="56"/>
    </row>
    <row r="120" spans="4:6" ht="12.75">
      <c r="D120" s="32"/>
      <c r="E120" s="32"/>
      <c r="F120" s="56"/>
    </row>
    <row r="121" spans="4:6" ht="12.75">
      <c r="D121" s="32"/>
      <c r="E121" s="32"/>
      <c r="F121" s="56"/>
    </row>
    <row r="122" spans="4:6" ht="12.75">
      <c r="D122" s="33"/>
      <c r="E122" s="33"/>
      <c r="F122" s="56"/>
    </row>
    <row r="123" ht="12.75">
      <c r="F123" s="34"/>
    </row>
    <row r="124" ht="12.75">
      <c r="F124" s="34"/>
    </row>
    <row r="126" spans="4:6" ht="12.75">
      <c r="D126" s="32"/>
      <c r="E126" s="32"/>
      <c r="F126" s="41"/>
    </row>
    <row r="127" spans="4:6" ht="12.75">
      <c r="D127" s="32"/>
      <c r="E127" s="32"/>
      <c r="F127" s="41"/>
    </row>
    <row r="128" spans="4:6" ht="12.75">
      <c r="D128" s="32"/>
      <c r="E128" s="32"/>
      <c r="F128" s="41"/>
    </row>
    <row r="129" spans="4:6" ht="12.75">
      <c r="D129" s="32"/>
      <c r="E129" s="32"/>
      <c r="F129" s="41"/>
    </row>
    <row r="130" spans="4:6" ht="12.75">
      <c r="D130" s="32"/>
      <c r="E130" s="32"/>
      <c r="F130" s="41"/>
    </row>
    <row r="131" spans="4:6" ht="12.75">
      <c r="D131" s="32"/>
      <c r="E131" s="32"/>
      <c r="F131" s="41"/>
    </row>
    <row r="132" spans="4:6" ht="12.75">
      <c r="D132" s="32"/>
      <c r="E132" s="32"/>
      <c r="F132" s="41"/>
    </row>
    <row r="133" spans="4:6" ht="12.75">
      <c r="D133" s="33"/>
      <c r="E133" s="33"/>
      <c r="F133" s="42"/>
    </row>
    <row r="134" spans="4:6" ht="12.75">
      <c r="D134" s="33"/>
      <c r="E134" s="33"/>
      <c r="F134" s="42"/>
    </row>
    <row r="135" spans="4:6" ht="12.75">
      <c r="D135" s="32"/>
      <c r="E135" s="32"/>
      <c r="F135" s="41"/>
    </row>
    <row r="136" spans="4:6" ht="12.75">
      <c r="D136" s="32"/>
      <c r="E136" s="32"/>
      <c r="F136" s="41"/>
    </row>
    <row r="137" spans="4:6" ht="12.75">
      <c r="D137" s="32"/>
      <c r="E137" s="32"/>
      <c r="F137" s="41"/>
    </row>
    <row r="138" spans="4:6" ht="12.75">
      <c r="D138" s="32"/>
      <c r="E138" s="32"/>
      <c r="F138" s="41"/>
    </row>
    <row r="139" spans="4:6" ht="12.75">
      <c r="D139" s="32"/>
      <c r="E139" s="32"/>
      <c r="F139" s="41"/>
    </row>
    <row r="140" spans="4:6" ht="12.75">
      <c r="D140" s="32"/>
      <c r="E140" s="32"/>
      <c r="F140" s="41"/>
    </row>
    <row r="141" spans="4:6" ht="12.75">
      <c r="D141" s="32"/>
      <c r="E141" s="32"/>
      <c r="F141" s="41"/>
    </row>
    <row r="142" spans="4:6" ht="12.75">
      <c r="D142" s="32"/>
      <c r="E142" s="32"/>
      <c r="F142" s="41"/>
    </row>
    <row r="143" spans="4:6" ht="12.75">
      <c r="D143" s="32"/>
      <c r="E143" s="32"/>
      <c r="F143" s="41"/>
    </row>
    <row r="144" spans="4:6" ht="12.75">
      <c r="D144" s="32"/>
      <c r="E144" s="32"/>
      <c r="F144" s="41"/>
    </row>
    <row r="145" spans="4:6" ht="12.75">
      <c r="D145" s="32"/>
      <c r="E145" s="32"/>
      <c r="F145" s="41"/>
    </row>
    <row r="146" spans="4:6" ht="12.75">
      <c r="D146" s="33"/>
      <c r="E146" s="33"/>
      <c r="F146" s="42"/>
    </row>
  </sheetData>
  <sheetProtection password="F00D" sheet="1"/>
  <mergeCells count="3">
    <mergeCell ref="B72:D72"/>
    <mergeCell ref="B71:D71"/>
    <mergeCell ref="B70:D70"/>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9"/>
  <dimension ref="A1:DA78"/>
  <sheetViews>
    <sheetView zoomScalePageLayoutView="0" workbookViewId="0" topLeftCell="A1">
      <selection activeCell="M9" sqref="M9"/>
    </sheetView>
  </sheetViews>
  <sheetFormatPr defaultColWidth="9.140625" defaultRowHeight="15"/>
  <cols>
    <col min="1" max="1" width="8.140625" style="1" customWidth="1"/>
    <col min="2" max="2" width="7.421875" style="1" customWidth="1"/>
    <col min="3" max="4" width="14.28125" style="1" customWidth="1"/>
    <col min="5" max="5" width="14.7109375" style="12" customWidth="1"/>
    <col min="6" max="6" width="14.140625" style="8" customWidth="1"/>
    <col min="7" max="7" width="12.8515625" style="8" customWidth="1"/>
    <col min="8" max="8" width="13.7109375" style="8" customWidth="1"/>
    <col min="9" max="9" width="13.8515625" style="87" customWidth="1"/>
    <col min="10" max="10" width="15.8515625" style="8" customWidth="1"/>
    <col min="11" max="11" width="15.140625" style="1" customWidth="1"/>
    <col min="12" max="12" width="16.140625" style="1" customWidth="1"/>
    <col min="13" max="13" width="13.140625" style="87" customWidth="1"/>
    <col min="14" max="14" width="11.00390625" style="9" customWidth="1"/>
    <col min="15" max="15" width="3.140625" style="9" customWidth="1"/>
    <col min="16" max="16" width="11.28125" style="9" customWidth="1"/>
    <col min="17" max="17" width="3.140625" style="9" customWidth="1"/>
    <col min="18" max="18" width="11.8515625" style="9" customWidth="1"/>
    <col min="19" max="19" width="2.8515625" style="9" customWidth="1"/>
    <col min="20" max="20" width="11.140625" style="9" customWidth="1"/>
    <col min="21" max="21" width="3.00390625" style="9" customWidth="1"/>
    <col min="22" max="22" width="12.140625" style="9" customWidth="1"/>
    <col min="23" max="23" width="8.140625" style="9" customWidth="1"/>
    <col min="24" max="24" width="9.140625" style="3" customWidth="1"/>
    <col min="25" max="25" width="9.421875" style="3" customWidth="1"/>
    <col min="26" max="26" width="9.8515625" style="3" customWidth="1"/>
    <col min="27" max="27" width="9.140625" style="3" customWidth="1"/>
    <col min="28" max="28" width="10.7109375" style="9" customWidth="1"/>
    <col min="29" max="29" width="11.140625" style="9" customWidth="1"/>
    <col min="30" max="30" width="12.00390625" style="9" customWidth="1"/>
    <col min="31" max="31" width="11.8515625" style="9" customWidth="1"/>
    <col min="32" max="32" width="11.140625" style="9" customWidth="1"/>
    <col min="33" max="33" width="11.7109375" style="9" customWidth="1"/>
    <col min="34" max="76" width="11.140625" style="9" customWidth="1"/>
    <col min="77" max="77" width="11.57421875" style="9" customWidth="1"/>
    <col min="78" max="79" width="13.00390625" style="9" customWidth="1"/>
    <col min="80" max="80" width="10.57421875" style="100" customWidth="1"/>
    <col min="81" max="82" width="9.140625" style="3" customWidth="1"/>
    <col min="83" max="83" width="11.00390625" style="9" customWidth="1"/>
    <col min="84" max="84" width="4.140625" style="9" customWidth="1"/>
    <col min="85" max="89" width="11.00390625" style="9" customWidth="1"/>
    <col min="90" max="90" width="9.140625" style="3" customWidth="1"/>
    <col min="91" max="91" width="10.7109375" style="101" customWidth="1"/>
    <col min="92" max="92" width="11.140625" style="101" customWidth="1"/>
    <col min="93" max="93" width="10.421875" style="101" customWidth="1"/>
    <col min="94" max="94" width="10.57421875" style="101" customWidth="1"/>
    <col min="95" max="95" width="9.8515625" style="101" customWidth="1"/>
    <col min="96" max="96" width="9.140625" style="3" customWidth="1"/>
    <col min="97" max="97" width="11.421875" style="3" customWidth="1"/>
    <col min="98" max="98" width="11.421875" style="61" customWidth="1"/>
    <col min="99" max="99" width="13.140625" style="3" customWidth="1"/>
    <col min="100" max="104" width="9.140625" style="3" customWidth="1"/>
    <col min="105" max="105" width="9.140625" style="7" customWidth="1"/>
  </cols>
  <sheetData>
    <row r="1" spans="1:105" s="64" customFormat="1" ht="18.75">
      <c r="A1" s="62"/>
      <c r="B1" s="63"/>
      <c r="C1" s="65"/>
      <c r="D1" s="74"/>
      <c r="E1" s="68"/>
      <c r="F1" s="69"/>
      <c r="G1" s="69"/>
      <c r="H1" s="69"/>
      <c r="I1" s="85"/>
      <c r="J1" s="69"/>
      <c r="K1" s="74"/>
      <c r="L1" s="74"/>
      <c r="M1" s="85"/>
      <c r="N1" s="69"/>
      <c r="O1" s="69"/>
      <c r="P1" s="69"/>
      <c r="Q1" s="69"/>
      <c r="R1" s="69"/>
      <c r="S1" s="69"/>
      <c r="T1" s="69"/>
      <c r="U1" s="69"/>
      <c r="V1" s="69"/>
      <c r="W1" s="69"/>
      <c r="X1" s="70"/>
      <c r="Y1" s="70"/>
      <c r="Z1" s="70"/>
      <c r="AA1" s="70"/>
      <c r="AB1" s="88"/>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91"/>
      <c r="CC1" s="70"/>
      <c r="CD1" s="70"/>
      <c r="CE1" s="69"/>
      <c r="CF1" s="69"/>
      <c r="CG1" s="69"/>
      <c r="CH1" s="69"/>
      <c r="CI1" s="69"/>
      <c r="CJ1" s="69"/>
      <c r="CK1" s="69"/>
      <c r="CL1" s="70"/>
      <c r="CM1" s="92"/>
      <c r="CN1" s="92"/>
      <c r="CO1" s="92"/>
      <c r="CP1" s="92"/>
      <c r="CQ1" s="92"/>
      <c r="CR1" s="70"/>
      <c r="CS1" s="70"/>
      <c r="CT1" s="93"/>
      <c r="CU1" s="70"/>
      <c r="CV1" s="70"/>
      <c r="CW1" s="70"/>
      <c r="CX1" s="70"/>
      <c r="CY1" s="70"/>
      <c r="CZ1" s="70"/>
      <c r="DA1" s="67"/>
    </row>
    <row r="2" spans="1:105" s="64" customFormat="1" ht="15">
      <c r="A2" s="63"/>
      <c r="B2" s="63"/>
      <c r="C2" s="66"/>
      <c r="D2" s="74"/>
      <c r="E2" s="68"/>
      <c r="F2" s="69"/>
      <c r="G2" s="69"/>
      <c r="H2" s="69"/>
      <c r="I2" s="85"/>
      <c r="J2" s="69"/>
      <c r="K2" s="74"/>
      <c r="L2" s="74"/>
      <c r="M2" s="85"/>
      <c r="N2" s="69"/>
      <c r="O2" s="69"/>
      <c r="P2" s="69"/>
      <c r="Q2" s="69"/>
      <c r="R2" s="69"/>
      <c r="S2" s="69"/>
      <c r="T2" s="69"/>
      <c r="U2" s="69"/>
      <c r="V2" s="69"/>
      <c r="W2" s="69"/>
      <c r="X2" s="70"/>
      <c r="Y2" s="70"/>
      <c r="Z2" s="70"/>
      <c r="AA2" s="70"/>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91"/>
      <c r="CC2" s="70"/>
      <c r="CD2" s="70"/>
      <c r="CE2" s="69"/>
      <c r="CF2" s="69"/>
      <c r="CG2" s="69"/>
      <c r="CH2" s="69"/>
      <c r="CI2" s="69"/>
      <c r="CJ2" s="69"/>
      <c r="CK2" s="69"/>
      <c r="CL2" s="70"/>
      <c r="CM2" s="92"/>
      <c r="CN2" s="92"/>
      <c r="CO2" s="92"/>
      <c r="CP2" s="92"/>
      <c r="CQ2" s="92"/>
      <c r="CR2" s="70"/>
      <c r="CS2" s="70"/>
      <c r="CT2" s="93"/>
      <c r="CU2" s="70"/>
      <c r="CV2" s="70"/>
      <c r="CW2" s="70"/>
      <c r="CX2" s="70"/>
      <c r="CY2" s="70"/>
      <c r="CZ2" s="70"/>
      <c r="DA2" s="67"/>
    </row>
    <row r="3" spans="1:105" s="64" customFormat="1" ht="29.25" customHeight="1">
      <c r="A3" s="63"/>
      <c r="B3" s="63"/>
      <c r="C3" s="265" t="s">
        <v>62</v>
      </c>
      <c r="D3" s="266"/>
      <c r="E3" s="267"/>
      <c r="F3" s="265" t="s">
        <v>58</v>
      </c>
      <c r="G3" s="266"/>
      <c r="H3" s="266"/>
      <c r="I3" s="267"/>
      <c r="J3" s="265" t="s">
        <v>59</v>
      </c>
      <c r="K3" s="266"/>
      <c r="L3" s="266"/>
      <c r="M3" s="267"/>
      <c r="N3" s="90"/>
      <c r="O3" s="90"/>
      <c r="P3" s="90"/>
      <c r="Q3" s="90"/>
      <c r="R3" s="90"/>
      <c r="S3" s="90"/>
      <c r="T3" s="90"/>
      <c r="U3" s="90"/>
      <c r="V3" s="90"/>
      <c r="W3" s="90"/>
      <c r="X3" s="90"/>
      <c r="Y3" s="90"/>
      <c r="Z3" s="90"/>
      <c r="AA3" s="70"/>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91"/>
      <c r="CC3" s="70"/>
      <c r="CD3" s="70"/>
      <c r="CE3" s="69"/>
      <c r="CF3" s="69"/>
      <c r="CG3" s="69"/>
      <c r="CH3" s="69"/>
      <c r="CI3" s="69"/>
      <c r="CJ3" s="69"/>
      <c r="CK3" s="69"/>
      <c r="CL3" s="70"/>
      <c r="CM3" s="92"/>
      <c r="CN3" s="92"/>
      <c r="CO3" s="92"/>
      <c r="CP3" s="92"/>
      <c r="CQ3" s="92"/>
      <c r="CR3" s="70"/>
      <c r="CS3" s="70"/>
      <c r="CT3" s="93"/>
      <c r="CU3" s="70"/>
      <c r="CV3" s="70"/>
      <c r="CW3" s="70"/>
      <c r="CX3" s="70"/>
      <c r="CY3" s="70"/>
      <c r="CZ3" s="70"/>
      <c r="DA3" s="67"/>
    </row>
    <row r="4" spans="1:105" s="64" customFormat="1" ht="29.25" customHeight="1">
      <c r="A4" s="63"/>
      <c r="B4" s="63"/>
      <c r="C4" s="108"/>
      <c r="D4" s="78"/>
      <c r="E4" s="86"/>
      <c r="F4" s="78"/>
      <c r="G4" s="78"/>
      <c r="H4" s="78"/>
      <c r="I4" s="86"/>
      <c r="J4" s="78"/>
      <c r="K4" s="78"/>
      <c r="L4" s="78"/>
      <c r="M4" s="86"/>
      <c r="N4" s="90"/>
      <c r="O4" s="90"/>
      <c r="P4" s="90"/>
      <c r="Q4" s="90"/>
      <c r="R4" s="90"/>
      <c r="S4" s="90"/>
      <c r="T4" s="90"/>
      <c r="U4" s="90"/>
      <c r="V4" s="90"/>
      <c r="W4" s="90"/>
      <c r="X4" s="90"/>
      <c r="Y4" s="90"/>
      <c r="Z4" s="90"/>
      <c r="AA4" s="70"/>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91"/>
      <c r="CC4" s="70"/>
      <c r="CD4" s="70"/>
      <c r="CE4" s="69"/>
      <c r="CF4" s="69"/>
      <c r="CG4" s="69"/>
      <c r="CH4" s="69"/>
      <c r="CI4" s="69"/>
      <c r="CJ4" s="69"/>
      <c r="CK4" s="69"/>
      <c r="CL4" s="70"/>
      <c r="CM4" s="92"/>
      <c r="CN4" s="92"/>
      <c r="CO4" s="92"/>
      <c r="CP4" s="92"/>
      <c r="CQ4" s="92"/>
      <c r="CR4" s="70"/>
      <c r="CS4" s="70"/>
      <c r="CT4" s="93"/>
      <c r="CU4" s="70"/>
      <c r="CV4" s="70"/>
      <c r="CW4" s="70"/>
      <c r="CX4" s="70"/>
      <c r="CY4" s="70"/>
      <c r="CZ4" s="70"/>
      <c r="DA4" s="67"/>
    </row>
    <row r="5" spans="1:105" s="64" customFormat="1" ht="15">
      <c r="A5" s="63"/>
      <c r="B5" s="63"/>
      <c r="C5" s="66"/>
      <c r="D5" s="74"/>
      <c r="E5" s="68"/>
      <c r="F5" s="268" t="s">
        <v>65</v>
      </c>
      <c r="G5" s="269"/>
      <c r="H5" s="269"/>
      <c r="I5" s="85"/>
      <c r="J5" s="69"/>
      <c r="K5" s="74"/>
      <c r="L5" s="74"/>
      <c r="M5" s="85"/>
      <c r="N5" s="69"/>
      <c r="O5" s="69"/>
      <c r="P5" s="69"/>
      <c r="Q5" s="69"/>
      <c r="R5" s="69"/>
      <c r="S5" s="69"/>
      <c r="T5" s="69"/>
      <c r="U5" s="69"/>
      <c r="V5" s="69"/>
      <c r="W5" s="69"/>
      <c r="X5" s="70"/>
      <c r="Y5" s="70"/>
      <c r="Z5" s="70"/>
      <c r="AA5" s="70"/>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91"/>
      <c r="CC5" s="70"/>
      <c r="CD5" s="70"/>
      <c r="CE5" s="69"/>
      <c r="CF5" s="69"/>
      <c r="CG5" s="69"/>
      <c r="CH5" s="69"/>
      <c r="CI5" s="69"/>
      <c r="CJ5" s="69"/>
      <c r="CK5" s="69"/>
      <c r="CL5" s="70"/>
      <c r="CM5" s="92"/>
      <c r="CN5" s="92"/>
      <c r="CO5" s="92"/>
      <c r="CP5" s="92"/>
      <c r="CQ5" s="92"/>
      <c r="CR5" s="70"/>
      <c r="CS5" s="70"/>
      <c r="CT5" s="93"/>
      <c r="CU5" s="70"/>
      <c r="CV5" s="70"/>
      <c r="CW5" s="70"/>
      <c r="CX5" s="70"/>
      <c r="CY5" s="70"/>
      <c r="CZ5" s="70"/>
      <c r="DA5" s="67"/>
    </row>
    <row r="6" spans="1:105" s="72" customFormat="1" ht="71.25" customHeight="1">
      <c r="A6" s="71" t="s">
        <v>22</v>
      </c>
      <c r="B6" s="77" t="s">
        <v>46</v>
      </c>
      <c r="C6" s="157" t="s">
        <v>95</v>
      </c>
      <c r="D6" s="75" t="s">
        <v>47</v>
      </c>
      <c r="E6" s="79" t="s">
        <v>48</v>
      </c>
      <c r="F6" s="78" t="s">
        <v>23</v>
      </c>
      <c r="G6" s="78" t="s">
        <v>25</v>
      </c>
      <c r="H6" s="78" t="s">
        <v>106</v>
      </c>
      <c r="I6" s="86" t="s">
        <v>57</v>
      </c>
      <c r="J6" s="78" t="s">
        <v>61</v>
      </c>
      <c r="K6" s="75" t="s">
        <v>60</v>
      </c>
      <c r="L6" s="75" t="s">
        <v>63</v>
      </c>
      <c r="M6" s="86" t="s">
        <v>64</v>
      </c>
      <c r="N6" s="73"/>
      <c r="O6" s="73"/>
      <c r="P6" s="73"/>
      <c r="Q6" s="73"/>
      <c r="R6" s="73"/>
      <c r="S6" s="73"/>
      <c r="T6" s="73"/>
      <c r="U6" s="73"/>
      <c r="V6" s="73"/>
      <c r="W6" s="73"/>
      <c r="X6" s="73"/>
      <c r="Y6" s="73"/>
      <c r="Z6" s="73"/>
      <c r="AA6" s="89"/>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94"/>
      <c r="CC6" s="95"/>
      <c r="CD6" s="95"/>
      <c r="CE6" s="96"/>
      <c r="CF6" s="96"/>
      <c r="CG6" s="96"/>
      <c r="CH6" s="96"/>
      <c r="CI6" s="96"/>
      <c r="CJ6" s="96"/>
      <c r="CK6" s="96"/>
      <c r="CL6" s="95"/>
      <c r="CM6" s="97"/>
      <c r="CN6" s="97"/>
      <c r="CO6" s="97"/>
      <c r="CP6" s="97"/>
      <c r="CQ6" s="97"/>
      <c r="CR6" s="95"/>
      <c r="CS6" s="96"/>
      <c r="CT6" s="98"/>
      <c r="CU6" s="98"/>
      <c r="CV6" s="95"/>
      <c r="CW6" s="95"/>
      <c r="CX6" s="95"/>
      <c r="CY6" s="95"/>
      <c r="CZ6" s="95"/>
      <c r="DA6" s="99"/>
    </row>
    <row r="7" spans="3:99" ht="15">
      <c r="C7" s="11"/>
      <c r="D7" s="39"/>
      <c r="F7" s="9"/>
      <c r="G7" s="9"/>
      <c r="H7" s="9"/>
      <c r="J7" s="9"/>
      <c r="K7" s="39"/>
      <c r="L7" s="39"/>
      <c r="W7" s="9">
        <v>5</v>
      </c>
      <c r="X7" s="9">
        <v>10</v>
      </c>
      <c r="Y7" s="9">
        <v>15</v>
      </c>
      <c r="Z7" s="9">
        <v>20</v>
      </c>
      <c r="CU7" s="61"/>
    </row>
    <row r="8" spans="1:104" ht="15">
      <c r="A8" s="1">
        <v>0</v>
      </c>
      <c r="B8" s="1">
        <v>0</v>
      </c>
      <c r="C8" s="11">
        <v>1</v>
      </c>
      <c r="D8" s="39"/>
      <c r="F8" s="9"/>
      <c r="G8" s="9"/>
      <c r="H8" s="9"/>
      <c r="J8" s="9"/>
      <c r="K8" s="39"/>
      <c r="L8" s="39"/>
      <c r="M8" s="87">
        <v>1</v>
      </c>
      <c r="S8" s="125"/>
      <c r="T8" s="125"/>
      <c r="U8" s="125"/>
      <c r="V8" s="125"/>
      <c r="W8" s="125">
        <f>C13</f>
        <v>0.49390592890564966</v>
      </c>
      <c r="X8" s="125">
        <f>C18</f>
        <v>0.3482144172932053</v>
      </c>
      <c r="Y8" s="125">
        <f>C23</f>
        <v>0.2752169504615539</v>
      </c>
      <c r="Z8" s="125">
        <f>C28</f>
        <v>0.22999929229224778</v>
      </c>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E8" s="61"/>
      <c r="CG8" s="61"/>
      <c r="CK8" s="61"/>
      <c r="CO8" s="102"/>
      <c r="CS8" s="103"/>
      <c r="CU8" s="61"/>
      <c r="CZ8" s="104"/>
    </row>
    <row r="9" spans="1:99" ht="15">
      <c r="A9" s="1">
        <v>365</v>
      </c>
      <c r="B9" s="1">
        <v>1</v>
      </c>
      <c r="C9" s="13">
        <f>GAMMADIST((-kappa^-2)*EXP(-kappa*-((LN(A9)-lambda)/sigma)),-kappa^-2,1,1)</f>
        <v>0.8351598507098119</v>
      </c>
      <c r="D9" s="10">
        <f>-LN(C9)</f>
        <v>0.18013213447736992</v>
      </c>
      <c r="E9" s="38">
        <f>D9</f>
        <v>0.18013213447736992</v>
      </c>
      <c r="F9" s="10">
        <f aca="true" t="shared" si="0" ref="F9:F40">E9*Local</f>
        <v>0.02966155216093913</v>
      </c>
      <c r="G9" s="10">
        <f aca="true" t="shared" si="1" ref="G9:G40">E9*Metastatic</f>
        <v>0.14243724527284313</v>
      </c>
      <c r="H9" s="10">
        <f aca="true" t="shared" si="2" ref="H9:H40">E9*Contralateral</f>
        <v>0.00803333704358768</v>
      </c>
      <c r="I9" s="38">
        <f>F9*rdt</f>
        <v>0.02966155216093913</v>
      </c>
      <c r="J9" s="10">
        <f>G9+H9+I9</f>
        <v>0.18013213447736995</v>
      </c>
      <c r="K9" s="10">
        <f aca="true" t="shared" si="3" ref="K9:K18">J9*(TxHorm*TxCCom)</f>
        <v>0.18013213447736995</v>
      </c>
      <c r="L9" s="10">
        <f>K9</f>
        <v>0.18013213447736995</v>
      </c>
      <c r="M9" s="109">
        <f>EXP(-L9)</f>
        <v>0.8351598507098119</v>
      </c>
      <c r="N9" s="10"/>
      <c r="O9" s="10"/>
      <c r="P9" s="10"/>
      <c r="Q9" s="10"/>
      <c r="S9" s="10"/>
      <c r="T9" s="10"/>
      <c r="U9" s="10"/>
      <c r="V9" s="10"/>
      <c r="W9" s="10">
        <f>M13</f>
        <v>0.49390592890564966</v>
      </c>
      <c r="X9" s="10">
        <f>M18</f>
        <v>0.3482144172932053</v>
      </c>
      <c r="Y9" s="10">
        <f>M23</f>
        <v>0.2752169504615539</v>
      </c>
      <c r="Z9" s="10">
        <f>M28</f>
        <v>0.22999929229224778</v>
      </c>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D9" s="104"/>
      <c r="CE9" s="61"/>
      <c r="CF9" s="61"/>
      <c r="CG9" s="61"/>
      <c r="CH9" s="61"/>
      <c r="CI9" s="61"/>
      <c r="CJ9" s="61"/>
      <c r="CK9" s="61"/>
      <c r="CO9" s="105"/>
      <c r="CP9" s="105"/>
      <c r="CS9" s="103"/>
      <c r="CU9" s="61"/>
    </row>
    <row r="10" spans="1:99" ht="15">
      <c r="A10" s="1">
        <f aca="true" t="shared" si="4" ref="A10:A58">B10*365</f>
        <v>730</v>
      </c>
      <c r="B10" s="1">
        <v>2</v>
      </c>
      <c r="C10" s="13">
        <f aca="true" t="shared" si="5" ref="C10:C40">GAMMADIST((-kappa^-2)*EXP(-kappa*-((LN(A10)-lambda)/sigma)),-kappa^-2,1,1)</f>
        <v>0.7005441970651116</v>
      </c>
      <c r="D10" s="10">
        <f aca="true" t="shared" si="6" ref="D10:D58">-LN(C10)</f>
        <v>0.3558978215978029</v>
      </c>
      <c r="E10" s="38">
        <f>D10-D9</f>
        <v>0.175765687120433</v>
      </c>
      <c r="F10" s="10">
        <f t="shared" si="0"/>
        <v>0.02894254882257559</v>
      </c>
      <c r="G10" s="10">
        <f t="shared" si="1"/>
        <v>0.13898453132507652</v>
      </c>
      <c r="H10" s="10">
        <f t="shared" si="2"/>
        <v>0.007838606972780889</v>
      </c>
      <c r="I10" s="38">
        <f>F10*rdt</f>
        <v>0.02894254882257559</v>
      </c>
      <c r="J10" s="10">
        <f aca="true" t="shared" si="7" ref="J10:J58">G10+H10+I10</f>
        <v>0.175765687120433</v>
      </c>
      <c r="K10" s="10">
        <f t="shared" si="3"/>
        <v>0.175765687120433</v>
      </c>
      <c r="L10" s="10">
        <f>L9+K10</f>
        <v>0.3558978215978029</v>
      </c>
      <c r="M10" s="109">
        <f aca="true" t="shared" si="8" ref="M10:M58">EXP(-L10)</f>
        <v>0.7005441970651116</v>
      </c>
      <c r="N10" s="10"/>
      <c r="O10" s="10"/>
      <c r="P10" s="10"/>
      <c r="Q10" s="10"/>
      <c r="S10" s="10"/>
      <c r="T10" s="10"/>
      <c r="U10" s="10"/>
      <c r="V10" s="10"/>
      <c r="W10" s="10"/>
      <c r="X10" s="10"/>
      <c r="Y10" s="10"/>
      <c r="Z10" s="10"/>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106"/>
      <c r="CD10" s="104"/>
      <c r="CE10" s="61"/>
      <c r="CF10" s="61"/>
      <c r="CG10" s="61"/>
      <c r="CH10" s="61"/>
      <c r="CI10" s="61"/>
      <c r="CJ10" s="61"/>
      <c r="CK10" s="61"/>
      <c r="CO10" s="105"/>
      <c r="CP10" s="105"/>
      <c r="CS10" s="103"/>
      <c r="CU10" s="61"/>
    </row>
    <row r="11" spans="1:99" ht="15">
      <c r="A11" s="1">
        <f t="shared" si="4"/>
        <v>1095</v>
      </c>
      <c r="B11" s="1">
        <v>3</v>
      </c>
      <c r="C11" s="13">
        <f t="shared" si="5"/>
        <v>0.610108961637013</v>
      </c>
      <c r="D11" s="10">
        <f t="shared" si="6"/>
        <v>0.4941177121319917</v>
      </c>
      <c r="E11" s="38">
        <f aca="true" t="shared" si="9" ref="E11:E58">D11-D10</f>
        <v>0.13821989053418876</v>
      </c>
      <c r="F11" s="10">
        <f t="shared" si="0"/>
        <v>0.022760050585389574</v>
      </c>
      <c r="G11" s="10">
        <f t="shared" si="1"/>
        <v>0.10929565958192285</v>
      </c>
      <c r="H11" s="10">
        <f t="shared" si="2"/>
        <v>0.006164180366876343</v>
      </c>
      <c r="I11" s="38">
        <f>F11*rdt</f>
        <v>0.022760050585389574</v>
      </c>
      <c r="J11" s="10">
        <f t="shared" si="7"/>
        <v>0.13821989053418876</v>
      </c>
      <c r="K11" s="10">
        <f t="shared" si="3"/>
        <v>0.13821989053418876</v>
      </c>
      <c r="L11" s="10">
        <f aca="true" t="shared" si="10" ref="L11:L58">L10+K11</f>
        <v>0.4941177121319917</v>
      </c>
      <c r="M11" s="109">
        <f t="shared" si="8"/>
        <v>0.610108961637013</v>
      </c>
      <c r="N11" s="10"/>
      <c r="O11" s="10"/>
      <c r="P11" s="10"/>
      <c r="Q11" s="10"/>
      <c r="S11" s="10"/>
      <c r="T11" s="10"/>
      <c r="U11" s="10"/>
      <c r="V11" s="10"/>
      <c r="W11" s="10"/>
      <c r="X11" s="10"/>
      <c r="Y11" s="10"/>
      <c r="Z11" s="10"/>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D11" s="104"/>
      <c r="CE11" s="61"/>
      <c r="CF11" s="61"/>
      <c r="CG11" s="61"/>
      <c r="CH11" s="61"/>
      <c r="CI11" s="61"/>
      <c r="CJ11" s="61"/>
      <c r="CK11" s="61"/>
      <c r="CO11" s="105"/>
      <c r="CP11" s="105"/>
      <c r="CS11" s="103"/>
      <c r="CU11" s="61"/>
    </row>
    <row r="12" spans="1:99" ht="15">
      <c r="A12" s="1">
        <f t="shared" si="4"/>
        <v>1460</v>
      </c>
      <c r="B12" s="1">
        <v>4</v>
      </c>
      <c r="C12" s="13">
        <f t="shared" si="5"/>
        <v>0.5443868198959155</v>
      </c>
      <c r="D12" s="10">
        <f t="shared" si="6"/>
        <v>0.6080952188286952</v>
      </c>
      <c r="E12" s="38">
        <f t="shared" si="9"/>
        <v>0.11397750669670353</v>
      </c>
      <c r="F12" s="10">
        <f t="shared" si="0"/>
        <v>0.018768165768239347</v>
      </c>
      <c r="G12" s="10">
        <f t="shared" si="1"/>
        <v>0.09012629603289937</v>
      </c>
      <c r="H12" s="10">
        <f t="shared" si="2"/>
        <v>0.005083044895564823</v>
      </c>
      <c r="I12" s="38">
        <f>F12*rdt</f>
        <v>0.018768165768239347</v>
      </c>
      <c r="J12" s="10">
        <f t="shared" si="7"/>
        <v>0.11397750669670355</v>
      </c>
      <c r="K12" s="10">
        <f t="shared" si="3"/>
        <v>0.11397750669670355</v>
      </c>
      <c r="L12" s="10">
        <f t="shared" si="10"/>
        <v>0.6080952188286952</v>
      </c>
      <c r="M12" s="109">
        <f t="shared" si="8"/>
        <v>0.5443868198959155</v>
      </c>
      <c r="N12" s="10"/>
      <c r="O12" s="10"/>
      <c r="P12" s="10"/>
      <c r="Q12" s="10"/>
      <c r="S12" s="10"/>
      <c r="T12" s="10"/>
      <c r="U12" s="10"/>
      <c r="V12" s="10"/>
      <c r="W12" s="10"/>
      <c r="X12" s="10"/>
      <c r="Y12" s="10"/>
      <c r="Z12" s="10"/>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D12" s="104"/>
      <c r="CE12" s="61"/>
      <c r="CF12" s="61"/>
      <c r="CG12" s="61"/>
      <c r="CH12" s="61"/>
      <c r="CI12" s="61"/>
      <c r="CJ12" s="61"/>
      <c r="CK12" s="61"/>
      <c r="CO12" s="105"/>
      <c r="CP12" s="105"/>
      <c r="CS12" s="103"/>
      <c r="CU12" s="61"/>
    </row>
    <row r="13" spans="1:99" ht="15">
      <c r="A13" s="1">
        <f t="shared" si="4"/>
        <v>1825</v>
      </c>
      <c r="B13" s="1">
        <v>5</v>
      </c>
      <c r="C13" s="158">
        <f t="shared" si="5"/>
        <v>0.49390592890564966</v>
      </c>
      <c r="D13" s="10">
        <f t="shared" si="6"/>
        <v>0.7054102072442968</v>
      </c>
      <c r="E13" s="38">
        <f t="shared" si="9"/>
        <v>0.0973149884156016</v>
      </c>
      <c r="F13" s="10">
        <f t="shared" si="0"/>
        <v>0.016024423478383797</v>
      </c>
      <c r="G13" s="10">
        <f t="shared" si="1"/>
        <v>0.07695061691182219</v>
      </c>
      <c r="H13" s="10">
        <f t="shared" si="2"/>
        <v>0.0043399480253956116</v>
      </c>
      <c r="I13" s="38">
        <f>F13*rdt</f>
        <v>0.016024423478383797</v>
      </c>
      <c r="J13" s="10">
        <f t="shared" si="7"/>
        <v>0.0973149884156016</v>
      </c>
      <c r="K13" s="10">
        <f t="shared" si="3"/>
        <v>0.0973149884156016</v>
      </c>
      <c r="L13" s="10">
        <f t="shared" si="10"/>
        <v>0.7054102072442968</v>
      </c>
      <c r="M13" s="156">
        <f t="shared" si="8"/>
        <v>0.49390592890564966</v>
      </c>
      <c r="N13" s="10"/>
      <c r="O13" s="10"/>
      <c r="P13" s="10"/>
      <c r="Q13" s="10"/>
      <c r="R13" s="10"/>
      <c r="S13" s="10"/>
      <c r="T13" s="10"/>
      <c r="U13" s="10"/>
      <c r="V13" s="10"/>
      <c r="W13" s="10"/>
      <c r="X13" s="10"/>
      <c r="Y13" s="10"/>
      <c r="Z13" s="1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D13" s="104"/>
      <c r="CE13" s="61"/>
      <c r="CF13" s="61"/>
      <c r="CG13" s="61"/>
      <c r="CH13" s="61"/>
      <c r="CI13" s="61"/>
      <c r="CJ13" s="61"/>
      <c r="CK13" s="61"/>
      <c r="CO13" s="105"/>
      <c r="CP13" s="105"/>
      <c r="CS13" s="103"/>
      <c r="CU13" s="61"/>
    </row>
    <row r="14" spans="1:99" ht="15">
      <c r="A14" s="1">
        <f t="shared" si="4"/>
        <v>2190</v>
      </c>
      <c r="B14" s="1">
        <v>6</v>
      </c>
      <c r="C14" s="155">
        <f t="shared" si="5"/>
        <v>0.45359267494767597</v>
      </c>
      <c r="D14" s="10">
        <f t="shared" si="6"/>
        <v>0.7905556754034045</v>
      </c>
      <c r="E14" s="38">
        <f t="shared" si="9"/>
        <v>0.08514546815910773</v>
      </c>
      <c r="F14" s="10">
        <f t="shared" si="0"/>
        <v>0.01402052305878961</v>
      </c>
      <c r="G14" s="10">
        <f t="shared" si="1"/>
        <v>0.06732772010522926</v>
      </c>
      <c r="H14" s="10">
        <f t="shared" si="2"/>
        <v>0.0037972249950888525</v>
      </c>
      <c r="I14" s="38">
        <f>F14</f>
        <v>0.01402052305878961</v>
      </c>
      <c r="J14" s="10">
        <f t="shared" si="7"/>
        <v>0.08514546815910772</v>
      </c>
      <c r="K14" s="10">
        <f t="shared" si="3"/>
        <v>0.08514546815910772</v>
      </c>
      <c r="L14" s="10">
        <f t="shared" si="10"/>
        <v>0.7905556754034045</v>
      </c>
      <c r="M14" s="109">
        <f t="shared" si="8"/>
        <v>0.45359267494767597</v>
      </c>
      <c r="N14" s="10"/>
      <c r="O14" s="10"/>
      <c r="P14" s="10"/>
      <c r="Q14" s="10"/>
      <c r="R14" s="10"/>
      <c r="S14" s="10"/>
      <c r="T14" s="10"/>
      <c r="U14" s="10"/>
      <c r="V14" s="10"/>
      <c r="W14" s="10"/>
      <c r="X14" s="10"/>
      <c r="Y14" s="10"/>
      <c r="Z14" s="10"/>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D14" s="104"/>
      <c r="CE14" s="61"/>
      <c r="CF14" s="61"/>
      <c r="CG14" s="61"/>
      <c r="CH14" s="61"/>
      <c r="CI14" s="61"/>
      <c r="CJ14" s="61"/>
      <c r="CK14" s="61"/>
      <c r="CO14" s="105"/>
      <c r="CP14" s="105"/>
      <c r="CS14" s="103"/>
      <c r="CU14" s="61"/>
    </row>
    <row r="15" spans="1:99" ht="15">
      <c r="A15" s="1">
        <f t="shared" si="4"/>
        <v>2555</v>
      </c>
      <c r="B15" s="1">
        <v>7</v>
      </c>
      <c r="C15" s="13">
        <f t="shared" si="5"/>
        <v>0.42046282373462923</v>
      </c>
      <c r="D15" s="10">
        <f t="shared" si="6"/>
        <v>0.8663992131454441</v>
      </c>
      <c r="E15" s="38">
        <f t="shared" si="9"/>
        <v>0.07584353774203956</v>
      </c>
      <c r="F15" s="10">
        <f t="shared" si="0"/>
        <v>0.01248881582030154</v>
      </c>
      <c r="G15" s="10">
        <f t="shared" si="1"/>
        <v>0.05997233430373969</v>
      </c>
      <c r="H15" s="10">
        <f t="shared" si="2"/>
        <v>0.0033823876179983337</v>
      </c>
      <c r="I15" s="38">
        <f aca="true" t="shared" si="11" ref="I15:I58">F15</f>
        <v>0.01248881582030154</v>
      </c>
      <c r="J15" s="10">
        <f t="shared" si="7"/>
        <v>0.07584353774203956</v>
      </c>
      <c r="K15" s="10">
        <f t="shared" si="3"/>
        <v>0.07584353774203956</v>
      </c>
      <c r="L15" s="10">
        <f t="shared" si="10"/>
        <v>0.8663992131454441</v>
      </c>
      <c r="M15" s="109">
        <f t="shared" si="8"/>
        <v>0.42046282373462923</v>
      </c>
      <c r="N15" s="10"/>
      <c r="O15" s="10"/>
      <c r="P15" s="10"/>
      <c r="Q15" s="10"/>
      <c r="R15" s="10"/>
      <c r="S15" s="10"/>
      <c r="T15" s="10"/>
      <c r="U15" s="10"/>
      <c r="V15" s="10"/>
      <c r="W15" s="10"/>
      <c r="X15" s="10"/>
      <c r="Y15" s="10"/>
      <c r="Z15" s="10"/>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D15" s="104"/>
      <c r="CE15" s="61"/>
      <c r="CF15" s="61"/>
      <c r="CG15" s="61"/>
      <c r="CH15" s="61"/>
      <c r="CI15" s="61"/>
      <c r="CJ15" s="61"/>
      <c r="CK15" s="61"/>
      <c r="CO15" s="105"/>
      <c r="CP15" s="105"/>
      <c r="CS15" s="103"/>
      <c r="CU15" s="61"/>
    </row>
    <row r="16" spans="1:99" ht="15">
      <c r="A16" s="1">
        <f t="shared" si="4"/>
        <v>2920</v>
      </c>
      <c r="B16" s="1">
        <v>8</v>
      </c>
      <c r="C16" s="13">
        <f t="shared" si="5"/>
        <v>0.39263131697366366</v>
      </c>
      <c r="D16" s="10">
        <f t="shared" si="6"/>
        <v>0.9348842321762469</v>
      </c>
      <c r="E16" s="38">
        <f t="shared" si="9"/>
        <v>0.06848501903080284</v>
      </c>
      <c r="F16" s="10">
        <f t="shared" si="0"/>
        <v>0.011277121487061875</v>
      </c>
      <c r="G16" s="10">
        <f t="shared" si="1"/>
        <v>0.054153677140995046</v>
      </c>
      <c r="H16" s="10">
        <f t="shared" si="2"/>
        <v>0.003054220402745924</v>
      </c>
      <c r="I16" s="38">
        <f t="shared" si="11"/>
        <v>0.011277121487061875</v>
      </c>
      <c r="J16" s="10">
        <f t="shared" si="7"/>
        <v>0.06848501903080284</v>
      </c>
      <c r="K16" s="10">
        <f t="shared" si="3"/>
        <v>0.06848501903080284</v>
      </c>
      <c r="L16" s="10">
        <f t="shared" si="10"/>
        <v>0.9348842321762469</v>
      </c>
      <c r="M16" s="109">
        <f t="shared" si="8"/>
        <v>0.39263131697366366</v>
      </c>
      <c r="N16" s="10"/>
      <c r="O16" s="10"/>
      <c r="P16" s="10"/>
      <c r="Q16" s="10"/>
      <c r="R16" s="10"/>
      <c r="S16" s="10"/>
      <c r="T16" s="10"/>
      <c r="U16" s="10"/>
      <c r="V16" s="10"/>
      <c r="W16" s="10"/>
      <c r="X16" s="10"/>
      <c r="Y16" s="10"/>
      <c r="Z16" s="10"/>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D16" s="104"/>
      <c r="CE16" s="61"/>
      <c r="CF16" s="61"/>
      <c r="CG16" s="61"/>
      <c r="CH16" s="61"/>
      <c r="CI16" s="61"/>
      <c r="CJ16" s="61"/>
      <c r="CK16" s="61"/>
      <c r="CO16" s="105"/>
      <c r="CP16" s="105"/>
      <c r="CS16" s="103"/>
      <c r="CU16" s="61"/>
    </row>
    <row r="17" spans="1:99" ht="15">
      <c r="A17" s="1">
        <f t="shared" si="4"/>
        <v>3285</v>
      </c>
      <c r="B17" s="1">
        <v>9</v>
      </c>
      <c r="C17" s="13">
        <f t="shared" si="5"/>
        <v>0.3688404910281784</v>
      </c>
      <c r="D17" s="10">
        <f t="shared" si="6"/>
        <v>0.9973910020351648</v>
      </c>
      <c r="E17" s="38">
        <f t="shared" si="9"/>
        <v>0.0625067698589179</v>
      </c>
      <c r="F17" s="10">
        <f t="shared" si="0"/>
        <v>0.010292709959615984</v>
      </c>
      <c r="G17" s="10">
        <f t="shared" si="1"/>
        <v>0.04942645095190592</v>
      </c>
      <c r="H17" s="10">
        <f t="shared" si="2"/>
        <v>0.0027876089473959954</v>
      </c>
      <c r="I17" s="38">
        <f t="shared" si="11"/>
        <v>0.010292709959615984</v>
      </c>
      <c r="J17" s="10">
        <f t="shared" si="7"/>
        <v>0.0625067698589179</v>
      </c>
      <c r="K17" s="10">
        <f t="shared" si="3"/>
        <v>0.0625067698589179</v>
      </c>
      <c r="L17" s="10">
        <f t="shared" si="10"/>
        <v>0.9973910020351648</v>
      </c>
      <c r="M17" s="109">
        <f t="shared" si="8"/>
        <v>0.3688404910281784</v>
      </c>
      <c r="N17" s="10"/>
      <c r="O17" s="10"/>
      <c r="P17" s="10"/>
      <c r="Q17" s="10"/>
      <c r="R17" s="10"/>
      <c r="S17" s="10"/>
      <c r="T17" s="10"/>
      <c r="U17" s="10"/>
      <c r="V17" s="10"/>
      <c r="W17" s="10"/>
      <c r="X17" s="10"/>
      <c r="Y17" s="10"/>
      <c r="Z17" s="10"/>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D17" s="104"/>
      <c r="CE17" s="61"/>
      <c r="CF17" s="61"/>
      <c r="CG17" s="61"/>
      <c r="CH17" s="61"/>
      <c r="CI17" s="61"/>
      <c r="CJ17" s="61"/>
      <c r="CK17" s="61"/>
      <c r="CO17" s="105"/>
      <c r="CP17" s="105"/>
      <c r="CS17" s="103"/>
      <c r="CU17" s="61"/>
    </row>
    <row r="18" spans="1:99" ht="15">
      <c r="A18" s="1">
        <f t="shared" si="4"/>
        <v>3650</v>
      </c>
      <c r="B18" s="1">
        <v>10</v>
      </c>
      <c r="C18" s="158">
        <f t="shared" si="5"/>
        <v>0.3482144172932053</v>
      </c>
      <c r="D18" s="10">
        <f t="shared" si="6"/>
        <v>1.054936847297853</v>
      </c>
      <c r="E18" s="38">
        <f t="shared" si="9"/>
        <v>0.057545845262688244</v>
      </c>
      <c r="F18" s="10">
        <f t="shared" si="0"/>
        <v>0.009475816715639917</v>
      </c>
      <c r="G18" s="10">
        <f t="shared" si="1"/>
        <v>0.04550366151989585</v>
      </c>
      <c r="H18" s="10">
        <f t="shared" si="2"/>
        <v>0.0025663670271524773</v>
      </c>
      <c r="I18" s="38">
        <f t="shared" si="11"/>
        <v>0.009475816715639917</v>
      </c>
      <c r="J18" s="10">
        <f t="shared" si="7"/>
        <v>0.057545845262688244</v>
      </c>
      <c r="K18" s="10">
        <f t="shared" si="3"/>
        <v>0.057545845262688244</v>
      </c>
      <c r="L18" s="10">
        <f t="shared" si="10"/>
        <v>1.054936847297853</v>
      </c>
      <c r="M18" s="156">
        <f t="shared" si="8"/>
        <v>0.3482144172932053</v>
      </c>
      <c r="N18" s="10"/>
      <c r="O18" s="10"/>
      <c r="P18" s="10"/>
      <c r="Q18" s="10"/>
      <c r="R18" s="10"/>
      <c r="S18" s="10"/>
      <c r="T18" s="10"/>
      <c r="U18" s="10"/>
      <c r="V18" s="10"/>
      <c r="W18" s="10"/>
      <c r="X18" s="10"/>
      <c r="Y18" s="10"/>
      <c r="Z18" s="10"/>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D18" s="104"/>
      <c r="CE18" s="61"/>
      <c r="CF18" s="61"/>
      <c r="CG18" s="61"/>
      <c r="CH18" s="61"/>
      <c r="CI18" s="61"/>
      <c r="CJ18" s="61"/>
      <c r="CK18" s="61"/>
      <c r="CO18" s="105"/>
      <c r="CP18" s="105"/>
      <c r="CS18" s="103"/>
      <c r="CU18" s="61"/>
    </row>
    <row r="19" spans="1:99" ht="15">
      <c r="A19" s="1">
        <f t="shared" si="4"/>
        <v>4015</v>
      </c>
      <c r="B19" s="1">
        <v>11</v>
      </c>
      <c r="C19" s="13">
        <f t="shared" si="5"/>
        <v>0.33012155589497527</v>
      </c>
      <c r="D19" s="10">
        <f t="shared" si="6"/>
        <v>1.1082943411493635</v>
      </c>
      <c r="E19" s="38">
        <f t="shared" si="9"/>
        <v>0.05335749385151045</v>
      </c>
      <c r="F19" s="10">
        <f t="shared" si="0"/>
        <v>0.008786139639356781</v>
      </c>
      <c r="G19" s="10">
        <f t="shared" si="1"/>
        <v>0.042191774726494546</v>
      </c>
      <c r="H19" s="10">
        <f t="shared" si="2"/>
        <v>0.002379579485659128</v>
      </c>
      <c r="I19" s="38">
        <f t="shared" si="11"/>
        <v>0.008786139639356781</v>
      </c>
      <c r="J19" s="10">
        <f t="shared" si="7"/>
        <v>0.05335749385151046</v>
      </c>
      <c r="K19" s="10">
        <f>J19</f>
        <v>0.05335749385151046</v>
      </c>
      <c r="L19" s="10">
        <f t="shared" si="10"/>
        <v>1.1082943411493635</v>
      </c>
      <c r="M19" s="109">
        <f t="shared" si="8"/>
        <v>0.33012155589497527</v>
      </c>
      <c r="N19" s="10"/>
      <c r="O19" s="10"/>
      <c r="P19" s="10"/>
      <c r="Q19" s="10"/>
      <c r="R19" s="10"/>
      <c r="S19" s="10"/>
      <c r="T19" s="10"/>
      <c r="U19" s="10"/>
      <c r="V19" s="10"/>
      <c r="W19" s="10"/>
      <c r="X19" s="10"/>
      <c r="Y19" s="10"/>
      <c r="Z19" s="10"/>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104"/>
      <c r="CD19" s="104"/>
      <c r="CE19" s="61"/>
      <c r="CF19" s="61"/>
      <c r="CG19" s="61"/>
      <c r="CH19" s="61"/>
      <c r="CI19" s="61"/>
      <c r="CJ19" s="61"/>
      <c r="CK19" s="61"/>
      <c r="CO19" s="105"/>
      <c r="CP19" s="105"/>
      <c r="CS19" s="103"/>
      <c r="CU19" s="61"/>
    </row>
    <row r="20" spans="1:99" ht="15">
      <c r="A20" s="1">
        <f t="shared" si="4"/>
        <v>4380</v>
      </c>
      <c r="B20" s="1">
        <v>12</v>
      </c>
      <c r="C20" s="13">
        <f t="shared" si="5"/>
        <v>0.3140934311362296</v>
      </c>
      <c r="D20" s="10">
        <f t="shared" si="6"/>
        <v>1.1580647859442526</v>
      </c>
      <c r="E20" s="38">
        <f t="shared" si="9"/>
        <v>0.04977044479488901</v>
      </c>
      <c r="F20" s="10">
        <f t="shared" si="0"/>
        <v>0.008195476329861656</v>
      </c>
      <c r="G20" s="10">
        <f t="shared" si="1"/>
        <v>0.03935536029235649</v>
      </c>
      <c r="H20" s="10">
        <f t="shared" si="2"/>
        <v>0.002219608172670865</v>
      </c>
      <c r="I20" s="38">
        <f t="shared" si="11"/>
        <v>0.008195476329861656</v>
      </c>
      <c r="J20" s="10">
        <f t="shared" si="7"/>
        <v>0.04977044479488901</v>
      </c>
      <c r="K20" s="10">
        <f aca="true" t="shared" si="12" ref="K20:K58">J20</f>
        <v>0.04977044479488901</v>
      </c>
      <c r="L20" s="10">
        <f t="shared" si="10"/>
        <v>1.1580647859442526</v>
      </c>
      <c r="M20" s="109">
        <f t="shared" si="8"/>
        <v>0.3140934311362296</v>
      </c>
      <c r="N20" s="10"/>
      <c r="O20" s="10"/>
      <c r="P20" s="10"/>
      <c r="Q20" s="10"/>
      <c r="R20" s="10"/>
      <c r="S20" s="10"/>
      <c r="T20" s="10"/>
      <c r="U20" s="10"/>
      <c r="V20" s="10"/>
      <c r="W20" s="10"/>
      <c r="X20" s="10"/>
      <c r="Y20" s="10"/>
      <c r="Z20" s="10"/>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D20" s="104"/>
      <c r="CE20" s="61"/>
      <c r="CF20" s="61"/>
      <c r="CG20" s="61"/>
      <c r="CH20" s="61"/>
      <c r="CI20" s="61"/>
      <c r="CJ20" s="61"/>
      <c r="CK20" s="61"/>
      <c r="CO20" s="105"/>
      <c r="CP20" s="105"/>
      <c r="CS20" s="103"/>
      <c r="CU20" s="61"/>
    </row>
    <row r="21" spans="1:99" ht="15">
      <c r="A21" s="1">
        <f t="shared" si="4"/>
        <v>4745</v>
      </c>
      <c r="B21" s="1">
        <v>13</v>
      </c>
      <c r="C21" s="13">
        <f t="shared" si="5"/>
        <v>0.2997741581630147</v>
      </c>
      <c r="D21" s="10">
        <f t="shared" si="6"/>
        <v>1.2047258939500396</v>
      </c>
      <c r="E21" s="38">
        <f t="shared" si="9"/>
        <v>0.046661108005787044</v>
      </c>
      <c r="F21" s="10">
        <f t="shared" si="0"/>
        <v>0.007683475760815706</v>
      </c>
      <c r="G21" s="10">
        <f t="shared" si="1"/>
        <v>0.036896690893083756</v>
      </c>
      <c r="H21" s="10">
        <f t="shared" si="2"/>
        <v>0.002080941351887587</v>
      </c>
      <c r="I21" s="38">
        <f t="shared" si="11"/>
        <v>0.007683475760815706</v>
      </c>
      <c r="J21" s="10">
        <f t="shared" si="7"/>
        <v>0.046661108005787044</v>
      </c>
      <c r="K21" s="10">
        <f t="shared" si="12"/>
        <v>0.046661108005787044</v>
      </c>
      <c r="L21" s="10">
        <f t="shared" si="10"/>
        <v>1.2047258939500396</v>
      </c>
      <c r="M21" s="109">
        <f t="shared" si="8"/>
        <v>0.2997741581630147</v>
      </c>
      <c r="N21" s="10"/>
      <c r="O21" s="10"/>
      <c r="P21" s="10"/>
      <c r="Q21" s="10"/>
      <c r="R21" s="10"/>
      <c r="S21" s="10"/>
      <c r="T21" s="10"/>
      <c r="U21" s="10"/>
      <c r="V21" s="10"/>
      <c r="W21" s="10"/>
      <c r="X21" s="10"/>
      <c r="Y21" s="10"/>
      <c r="Z21" s="10"/>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D21" s="104"/>
      <c r="CE21" s="61"/>
      <c r="CF21" s="61"/>
      <c r="CG21" s="61"/>
      <c r="CH21" s="61"/>
      <c r="CI21" s="61"/>
      <c r="CJ21" s="61"/>
      <c r="CK21" s="61"/>
      <c r="CO21" s="105"/>
      <c r="CP21" s="105"/>
      <c r="CS21" s="103"/>
      <c r="CU21" s="61"/>
    </row>
    <row r="22" spans="1:99" ht="15">
      <c r="A22" s="1">
        <f t="shared" si="4"/>
        <v>5110</v>
      </c>
      <c r="B22" s="1">
        <v>14</v>
      </c>
      <c r="C22" s="13">
        <f t="shared" si="5"/>
        <v>0.28688786414469286</v>
      </c>
      <c r="D22" s="10">
        <f t="shared" si="6"/>
        <v>1.2486638568382735</v>
      </c>
      <c r="E22" s="38">
        <f t="shared" si="9"/>
        <v>0.04393796288823393</v>
      </c>
      <c r="F22" s="10">
        <f t="shared" si="0"/>
        <v>0.007235067645403872</v>
      </c>
      <c r="G22" s="10">
        <f t="shared" si="1"/>
        <v>0.03474339775553317</v>
      </c>
      <c r="H22" s="10">
        <f t="shared" si="2"/>
        <v>0.001959497487296882</v>
      </c>
      <c r="I22" s="38">
        <f t="shared" si="11"/>
        <v>0.007235067645403872</v>
      </c>
      <c r="J22" s="10">
        <f t="shared" si="7"/>
        <v>0.04393796288823393</v>
      </c>
      <c r="K22" s="10">
        <f t="shared" si="12"/>
        <v>0.04393796288823393</v>
      </c>
      <c r="L22" s="10">
        <f t="shared" si="10"/>
        <v>1.2486638568382735</v>
      </c>
      <c r="M22" s="109">
        <f t="shared" si="8"/>
        <v>0.28688786414469286</v>
      </c>
      <c r="N22" s="10"/>
      <c r="O22" s="10"/>
      <c r="P22" s="10"/>
      <c r="Q22" s="10"/>
      <c r="R22" s="10"/>
      <c r="S22" s="10"/>
      <c r="T22" s="10"/>
      <c r="U22" s="10"/>
      <c r="V22" s="10"/>
      <c r="W22" s="10"/>
      <c r="X22" s="10"/>
      <c r="Y22" s="10"/>
      <c r="Z22" s="10"/>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D22" s="104"/>
      <c r="CE22" s="61"/>
      <c r="CF22" s="61"/>
      <c r="CG22" s="61"/>
      <c r="CH22" s="61"/>
      <c r="CI22" s="61"/>
      <c r="CJ22" s="61"/>
      <c r="CK22" s="61"/>
      <c r="CO22" s="105"/>
      <c r="CP22" s="105"/>
      <c r="CS22" s="103"/>
      <c r="CU22" s="61"/>
    </row>
    <row r="23" spans="1:99" ht="15">
      <c r="A23" s="1">
        <f t="shared" si="4"/>
        <v>5475</v>
      </c>
      <c r="B23" s="1">
        <v>15</v>
      </c>
      <c r="C23" s="158">
        <f t="shared" si="5"/>
        <v>0.2752169504615539</v>
      </c>
      <c r="D23" s="10">
        <f t="shared" si="6"/>
        <v>1.290195581572809</v>
      </c>
      <c r="E23" s="38">
        <f t="shared" si="9"/>
        <v>0.04153172473453548</v>
      </c>
      <c r="F23" s="10">
        <f t="shared" si="0"/>
        <v>0.006838843180986975</v>
      </c>
      <c r="G23" s="10">
        <f t="shared" si="1"/>
        <v>0.032840694858697866</v>
      </c>
      <c r="H23" s="10">
        <f t="shared" si="2"/>
        <v>0.0018521866948506389</v>
      </c>
      <c r="I23" s="38">
        <f t="shared" si="11"/>
        <v>0.006838843180986975</v>
      </c>
      <c r="J23" s="10">
        <f t="shared" si="7"/>
        <v>0.04153172473453548</v>
      </c>
      <c r="K23" s="10">
        <f t="shared" si="12"/>
        <v>0.04153172473453548</v>
      </c>
      <c r="L23" s="10">
        <f t="shared" si="10"/>
        <v>1.290195581572809</v>
      </c>
      <c r="M23" s="156">
        <f t="shared" si="8"/>
        <v>0.2752169504615539</v>
      </c>
      <c r="N23" s="10"/>
      <c r="O23" s="10"/>
      <c r="P23" s="10"/>
      <c r="Q23" s="10"/>
      <c r="R23" s="10"/>
      <c r="S23" s="10"/>
      <c r="T23" s="10"/>
      <c r="U23" s="10"/>
      <c r="V23" s="10"/>
      <c r="W23" s="10"/>
      <c r="X23" s="10"/>
      <c r="Y23" s="10"/>
      <c r="Z23" s="10"/>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D23" s="104"/>
      <c r="CE23" s="61"/>
      <c r="CF23" s="61"/>
      <c r="CG23" s="61"/>
      <c r="CH23" s="61"/>
      <c r="CI23" s="61"/>
      <c r="CJ23" s="61"/>
      <c r="CK23" s="61"/>
      <c r="CO23" s="105"/>
      <c r="CP23" s="105"/>
      <c r="CS23" s="103"/>
      <c r="CU23" s="61"/>
    </row>
    <row r="24" spans="1:99" ht="15">
      <c r="A24" s="1">
        <f t="shared" si="4"/>
        <v>5840</v>
      </c>
      <c r="B24" s="1">
        <v>16</v>
      </c>
      <c r="C24" s="13">
        <f t="shared" si="5"/>
        <v>0.26458717026616313</v>
      </c>
      <c r="D24" s="10">
        <f t="shared" si="6"/>
        <v>1.329584515755123</v>
      </c>
      <c r="E24" s="38">
        <f t="shared" si="9"/>
        <v>0.03938893418231393</v>
      </c>
      <c r="F24" s="10">
        <f t="shared" si="0"/>
        <v>0.006485999453691488</v>
      </c>
      <c r="G24" s="10">
        <f t="shared" si="1"/>
        <v>0.031146309876580996</v>
      </c>
      <c r="H24" s="10">
        <f t="shared" si="2"/>
        <v>0.0017566248520414446</v>
      </c>
      <c r="I24" s="38">
        <f t="shared" si="11"/>
        <v>0.006485999453691488</v>
      </c>
      <c r="J24" s="10">
        <f t="shared" si="7"/>
        <v>0.03938893418231393</v>
      </c>
      <c r="K24" s="10">
        <f t="shared" si="12"/>
        <v>0.03938893418231393</v>
      </c>
      <c r="L24" s="10">
        <f t="shared" si="10"/>
        <v>1.329584515755123</v>
      </c>
      <c r="M24" s="109">
        <f t="shared" si="8"/>
        <v>0.26458717026616313</v>
      </c>
      <c r="N24" s="10"/>
      <c r="O24" s="10"/>
      <c r="P24" s="10"/>
      <c r="Q24" s="10"/>
      <c r="R24" s="10"/>
      <c r="S24" s="10"/>
      <c r="T24" s="10"/>
      <c r="U24" s="10"/>
      <c r="V24" s="10"/>
      <c r="W24" s="10"/>
      <c r="X24" s="10"/>
      <c r="Y24" s="10"/>
      <c r="Z24" s="10"/>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D24" s="104"/>
      <c r="CE24" s="61"/>
      <c r="CF24" s="61"/>
      <c r="CG24" s="61"/>
      <c r="CH24" s="61"/>
      <c r="CI24" s="61"/>
      <c r="CJ24" s="61"/>
      <c r="CK24" s="61"/>
      <c r="CO24" s="105"/>
      <c r="CP24" s="105"/>
      <c r="CS24" s="103"/>
      <c r="CU24" s="61"/>
    </row>
    <row r="25" spans="1:99" ht="15">
      <c r="A25" s="1">
        <f t="shared" si="4"/>
        <v>6205</v>
      </c>
      <c r="B25" s="1">
        <v>17</v>
      </c>
      <c r="C25" s="13">
        <f t="shared" si="5"/>
        <v>0.25485712924074916</v>
      </c>
      <c r="D25" s="10">
        <f t="shared" si="6"/>
        <v>1.367052168325051</v>
      </c>
      <c r="E25" s="38">
        <f t="shared" si="9"/>
        <v>0.03746765256992801</v>
      </c>
      <c r="F25" s="10">
        <f t="shared" si="0"/>
        <v>0.006169630611857786</v>
      </c>
      <c r="G25" s="10">
        <f t="shared" si="1"/>
        <v>0.029627080334025408</v>
      </c>
      <c r="H25" s="10">
        <f t="shared" si="2"/>
        <v>0.001670941624044817</v>
      </c>
      <c r="I25" s="38">
        <f t="shared" si="11"/>
        <v>0.006169630611857786</v>
      </c>
      <c r="J25" s="10">
        <f t="shared" si="7"/>
        <v>0.03746765256992801</v>
      </c>
      <c r="K25" s="10">
        <f t="shared" si="12"/>
        <v>0.03746765256992801</v>
      </c>
      <c r="L25" s="10">
        <f t="shared" si="10"/>
        <v>1.367052168325051</v>
      </c>
      <c r="M25" s="109">
        <f t="shared" si="8"/>
        <v>0.25485712924074916</v>
      </c>
      <c r="N25" s="10"/>
      <c r="O25" s="10"/>
      <c r="P25" s="10"/>
      <c r="Q25" s="10"/>
      <c r="R25" s="10"/>
      <c r="S25" s="10"/>
      <c r="T25" s="10"/>
      <c r="U25" s="10"/>
      <c r="V25" s="10"/>
      <c r="W25" s="10"/>
      <c r="X25" s="10"/>
      <c r="Y25" s="10"/>
      <c r="Z25" s="10"/>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D25" s="104"/>
      <c r="CE25" s="61"/>
      <c r="CF25" s="61"/>
      <c r="CG25" s="61"/>
      <c r="CH25" s="61"/>
      <c r="CI25" s="61"/>
      <c r="CJ25" s="61"/>
      <c r="CK25" s="61"/>
      <c r="CO25" s="105"/>
      <c r="CP25" s="105"/>
      <c r="CS25" s="103"/>
      <c r="CU25" s="61"/>
    </row>
    <row r="26" spans="1:99" ht="15">
      <c r="A26" s="1">
        <f t="shared" si="4"/>
        <v>6570</v>
      </c>
      <c r="B26" s="1">
        <v>18</v>
      </c>
      <c r="C26" s="13">
        <f t="shared" si="5"/>
        <v>0.24591073759307103</v>
      </c>
      <c r="D26" s="10">
        <f t="shared" si="6"/>
        <v>1.4027866642104119</v>
      </c>
      <c r="E26" s="38">
        <f t="shared" si="9"/>
        <v>0.03573449588536093</v>
      </c>
      <c r="F26" s="10">
        <f t="shared" si="0"/>
        <v>0.005884239459682074</v>
      </c>
      <c r="G26" s="10">
        <f t="shared" si="1"/>
        <v>0.028256608238681626</v>
      </c>
      <c r="H26" s="10">
        <f t="shared" si="2"/>
        <v>0.0015936481869972283</v>
      </c>
      <c r="I26" s="38">
        <f t="shared" si="11"/>
        <v>0.005884239459682074</v>
      </c>
      <c r="J26" s="10">
        <f t="shared" si="7"/>
        <v>0.03573449588536093</v>
      </c>
      <c r="K26" s="10">
        <f t="shared" si="12"/>
        <v>0.03573449588536093</v>
      </c>
      <c r="L26" s="10">
        <f t="shared" si="10"/>
        <v>1.4027866642104119</v>
      </c>
      <c r="M26" s="109">
        <f t="shared" si="8"/>
        <v>0.24591073759307105</v>
      </c>
      <c r="N26" s="10"/>
      <c r="O26" s="10"/>
      <c r="P26" s="10"/>
      <c r="Q26" s="10"/>
      <c r="R26" s="10"/>
      <c r="S26" s="10"/>
      <c r="T26" s="10"/>
      <c r="U26" s="10"/>
      <c r="V26" s="10"/>
      <c r="W26" s="10"/>
      <c r="X26" s="10"/>
      <c r="Y26" s="10"/>
      <c r="Z26" s="10"/>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D26" s="104"/>
      <c r="CE26" s="61"/>
      <c r="CF26" s="61"/>
      <c r="CG26" s="61"/>
      <c r="CH26" s="61"/>
      <c r="CI26" s="61"/>
      <c r="CJ26" s="61"/>
      <c r="CK26" s="61"/>
      <c r="CO26" s="105"/>
      <c r="CP26" s="105"/>
      <c r="CS26" s="103"/>
      <c r="CU26" s="61"/>
    </row>
    <row r="27" spans="1:99" ht="15">
      <c r="A27" s="1">
        <f t="shared" si="4"/>
        <v>6935</v>
      </c>
      <c r="B27" s="1">
        <v>19</v>
      </c>
      <c r="C27" s="13">
        <f t="shared" si="5"/>
        <v>0.23765167959039823</v>
      </c>
      <c r="D27" s="10">
        <f t="shared" si="6"/>
        <v>1.4369492084512034</v>
      </c>
      <c r="E27" s="38">
        <f t="shared" si="9"/>
        <v>0.03416254424079157</v>
      </c>
      <c r="F27" s="10">
        <f t="shared" si="0"/>
        <v>0.005625393219752986</v>
      </c>
      <c r="G27" s="10">
        <f t="shared" si="1"/>
        <v>0.02701360702402215</v>
      </c>
      <c r="H27" s="10">
        <f t="shared" si="2"/>
        <v>0.0015235439970164336</v>
      </c>
      <c r="I27" s="38">
        <f t="shared" si="11"/>
        <v>0.005625393219752986</v>
      </c>
      <c r="J27" s="10">
        <f t="shared" si="7"/>
        <v>0.03416254424079157</v>
      </c>
      <c r="K27" s="10">
        <f t="shared" si="12"/>
        <v>0.03416254424079157</v>
      </c>
      <c r="L27" s="10">
        <f t="shared" si="10"/>
        <v>1.4369492084512034</v>
      </c>
      <c r="M27" s="109">
        <f t="shared" si="8"/>
        <v>0.2376516795903982</v>
      </c>
      <c r="N27" s="10"/>
      <c r="O27" s="10"/>
      <c r="P27" s="10"/>
      <c r="Q27" s="10"/>
      <c r="R27" s="10"/>
      <c r="S27" s="10"/>
      <c r="T27" s="10"/>
      <c r="U27" s="10"/>
      <c r="V27" s="10"/>
      <c r="W27" s="10"/>
      <c r="X27" s="10"/>
      <c r="Y27" s="10"/>
      <c r="Z27" s="10"/>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D27" s="104"/>
      <c r="CE27" s="61"/>
      <c r="CF27" s="61"/>
      <c r="CG27" s="61"/>
      <c r="CH27" s="61"/>
      <c r="CI27" s="61"/>
      <c r="CJ27" s="61"/>
      <c r="CK27" s="61"/>
      <c r="CO27" s="105"/>
      <c r="CP27" s="105"/>
      <c r="CS27" s="103"/>
      <c r="CU27" s="61"/>
    </row>
    <row r="28" spans="1:99" ht="15">
      <c r="A28" s="1">
        <f t="shared" si="4"/>
        <v>7300</v>
      </c>
      <c r="B28" s="1">
        <v>20</v>
      </c>
      <c r="C28" s="158">
        <f t="shared" si="5"/>
        <v>0.22999929229224778</v>
      </c>
      <c r="D28" s="10">
        <f t="shared" si="6"/>
        <v>1.4696790470539027</v>
      </c>
      <c r="E28" s="38">
        <f t="shared" si="9"/>
        <v>0.03272983860269929</v>
      </c>
      <c r="F28" s="10">
        <f t="shared" si="0"/>
        <v>0.005389475996327843</v>
      </c>
      <c r="G28" s="10">
        <f t="shared" si="1"/>
        <v>0.02588071285736599</v>
      </c>
      <c r="H28" s="10">
        <f t="shared" si="2"/>
        <v>0.0014596497490054572</v>
      </c>
      <c r="I28" s="38">
        <f t="shared" si="11"/>
        <v>0.005389475996327843</v>
      </c>
      <c r="J28" s="10">
        <f t="shared" si="7"/>
        <v>0.03272983860269929</v>
      </c>
      <c r="K28" s="10">
        <f t="shared" si="12"/>
        <v>0.03272983860269929</v>
      </c>
      <c r="L28" s="10">
        <f t="shared" si="10"/>
        <v>1.4696790470539027</v>
      </c>
      <c r="M28" s="156">
        <f t="shared" si="8"/>
        <v>0.22999929229224778</v>
      </c>
      <c r="N28" s="10"/>
      <c r="O28" s="10"/>
      <c r="P28" s="10"/>
      <c r="Q28" s="10"/>
      <c r="R28" s="10"/>
      <c r="S28" s="10"/>
      <c r="T28" s="10"/>
      <c r="U28" s="10"/>
      <c r="V28" s="10"/>
      <c r="W28" s="10"/>
      <c r="X28" s="10"/>
      <c r="Y28" s="10"/>
      <c r="Z28" s="10"/>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D28" s="104"/>
      <c r="CE28" s="61"/>
      <c r="CF28" s="61"/>
      <c r="CG28" s="61"/>
      <c r="CH28" s="61"/>
      <c r="CI28" s="61"/>
      <c r="CJ28" s="61"/>
      <c r="CK28" s="61"/>
      <c r="CO28" s="105"/>
      <c r="CP28" s="105"/>
      <c r="CS28" s="103"/>
      <c r="CU28" s="61"/>
    </row>
    <row r="29" spans="1:99" ht="15">
      <c r="A29" s="1">
        <f t="shared" si="4"/>
        <v>7665</v>
      </c>
      <c r="B29" s="1">
        <v>21</v>
      </c>
      <c r="C29" s="13">
        <f t="shared" si="5"/>
        <v>0.22288544760339396</v>
      </c>
      <c r="D29" s="10">
        <f t="shared" si="6"/>
        <v>1.5010973273819936</v>
      </c>
      <c r="E29" s="38">
        <f t="shared" si="9"/>
        <v>0.03141828032809091</v>
      </c>
      <c r="F29" s="10">
        <f t="shared" si="0"/>
        <v>0.0051735075668897556</v>
      </c>
      <c r="G29" s="10">
        <f t="shared" si="1"/>
        <v>0.024843614461835178</v>
      </c>
      <c r="H29" s="10">
        <f t="shared" si="2"/>
        <v>0.0014011582993659754</v>
      </c>
      <c r="I29" s="38">
        <f t="shared" si="11"/>
        <v>0.0051735075668897556</v>
      </c>
      <c r="J29" s="10">
        <f t="shared" si="7"/>
        <v>0.03141828032809091</v>
      </c>
      <c r="K29" s="10">
        <f t="shared" si="12"/>
        <v>0.03141828032809091</v>
      </c>
      <c r="L29" s="10">
        <f t="shared" si="10"/>
        <v>1.5010973273819936</v>
      </c>
      <c r="M29" s="109">
        <f t="shared" si="8"/>
        <v>0.22288544760339393</v>
      </c>
      <c r="N29" s="10"/>
      <c r="O29" s="10"/>
      <c r="P29" s="10"/>
      <c r="Q29" s="10"/>
      <c r="R29" s="10"/>
      <c r="S29" s="10"/>
      <c r="T29" s="10"/>
      <c r="U29" s="10"/>
      <c r="V29" s="10"/>
      <c r="W29" s="10"/>
      <c r="X29" s="10"/>
      <c r="Y29" s="10"/>
      <c r="Z29" s="10"/>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D29" s="104"/>
      <c r="CE29" s="61"/>
      <c r="CF29" s="61"/>
      <c r="CG29" s="61"/>
      <c r="CH29" s="61"/>
      <c r="CI29" s="61"/>
      <c r="CJ29" s="61"/>
      <c r="CK29" s="61"/>
      <c r="CO29" s="105"/>
      <c r="CP29" s="105"/>
      <c r="CS29" s="103"/>
      <c r="CU29" s="61"/>
    </row>
    <row r="30" spans="1:99" ht="15">
      <c r="A30" s="1">
        <f t="shared" si="4"/>
        <v>8030</v>
      </c>
      <c r="B30" s="1">
        <v>22</v>
      </c>
      <c r="C30" s="13">
        <f t="shared" si="5"/>
        <v>0.216252161044972</v>
      </c>
      <c r="D30" s="10">
        <f t="shared" si="6"/>
        <v>1.531310139948534</v>
      </c>
      <c r="E30" s="38">
        <f t="shared" si="9"/>
        <v>0.030212812566540403</v>
      </c>
      <c r="F30" s="10">
        <f t="shared" si="0"/>
        <v>0.004975008587286242</v>
      </c>
      <c r="G30" s="10">
        <f t="shared" si="1"/>
        <v>0.023890405820197472</v>
      </c>
      <c r="H30" s="10">
        <f t="shared" si="2"/>
        <v>0.0013473981590566904</v>
      </c>
      <c r="I30" s="38">
        <f t="shared" si="11"/>
        <v>0.004975008587286242</v>
      </c>
      <c r="J30" s="10">
        <f t="shared" si="7"/>
        <v>0.030212812566540403</v>
      </c>
      <c r="K30" s="10">
        <f t="shared" si="12"/>
        <v>0.030212812566540403</v>
      </c>
      <c r="L30" s="10">
        <f t="shared" si="10"/>
        <v>1.531310139948534</v>
      </c>
      <c r="M30" s="109">
        <f t="shared" si="8"/>
        <v>0.21625216104497197</v>
      </c>
      <c r="N30" s="10"/>
      <c r="O30" s="10"/>
      <c r="P30" s="10"/>
      <c r="Q30" s="10"/>
      <c r="R30" s="10"/>
      <c r="S30" s="10"/>
      <c r="T30" s="10"/>
      <c r="U30" s="10"/>
      <c r="V30" s="10"/>
      <c r="W30" s="10"/>
      <c r="X30" s="10"/>
      <c r="Y30" s="10"/>
      <c r="Z30" s="10"/>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D30" s="104"/>
      <c r="CE30" s="61"/>
      <c r="CF30" s="61"/>
      <c r="CG30" s="61"/>
      <c r="CH30" s="61"/>
      <c r="CI30" s="61"/>
      <c r="CJ30" s="61"/>
      <c r="CK30" s="61"/>
      <c r="CO30" s="105"/>
      <c r="CP30" s="105"/>
      <c r="CS30" s="103"/>
      <c r="CU30" s="61"/>
    </row>
    <row r="31" spans="1:99" ht="15">
      <c r="A31" s="1">
        <f t="shared" si="4"/>
        <v>8395</v>
      </c>
      <c r="B31" s="1">
        <v>23</v>
      </c>
      <c r="C31" s="13">
        <f t="shared" si="5"/>
        <v>0.21004973511542815</v>
      </c>
      <c r="D31" s="10">
        <f t="shared" si="6"/>
        <v>1.560410942422394</v>
      </c>
      <c r="E31" s="38">
        <f t="shared" si="9"/>
        <v>0.029100802473859932</v>
      </c>
      <c r="F31" s="10">
        <f t="shared" si="0"/>
        <v>0.004791898863620161</v>
      </c>
      <c r="G31" s="10">
        <f t="shared" si="1"/>
        <v>0.023011097668009312</v>
      </c>
      <c r="H31" s="10">
        <f t="shared" si="2"/>
        <v>0.00129780594223046</v>
      </c>
      <c r="I31" s="38">
        <f t="shared" si="11"/>
        <v>0.004791898863620161</v>
      </c>
      <c r="J31" s="10">
        <f t="shared" si="7"/>
        <v>0.029100802473859932</v>
      </c>
      <c r="K31" s="10">
        <f t="shared" si="12"/>
        <v>0.029100802473859932</v>
      </c>
      <c r="L31" s="10">
        <f t="shared" si="10"/>
        <v>1.560410942422394</v>
      </c>
      <c r="M31" s="109">
        <f t="shared" si="8"/>
        <v>0.21004973511542815</v>
      </c>
      <c r="N31" s="10"/>
      <c r="O31" s="10"/>
      <c r="P31" s="10"/>
      <c r="Q31" s="10"/>
      <c r="R31" s="10"/>
      <c r="S31" s="10"/>
      <c r="T31" s="10"/>
      <c r="U31" s="10"/>
      <c r="V31" s="10"/>
      <c r="W31" s="10"/>
      <c r="X31" s="10"/>
      <c r="Y31" s="10"/>
      <c r="Z31" s="10"/>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D31" s="104"/>
      <c r="CE31" s="61"/>
      <c r="CF31" s="61"/>
      <c r="CG31" s="61"/>
      <c r="CH31" s="61"/>
      <c r="CI31" s="61"/>
      <c r="CJ31" s="61"/>
      <c r="CK31" s="61"/>
      <c r="CO31" s="105"/>
      <c r="CP31" s="105"/>
      <c r="CS31" s="103"/>
      <c r="CU31" s="61"/>
    </row>
    <row r="32" spans="1:99" ht="15">
      <c r="A32" s="1">
        <f t="shared" si="4"/>
        <v>8760</v>
      </c>
      <c r="B32" s="1">
        <v>24</v>
      </c>
      <c r="C32" s="13">
        <f t="shared" si="5"/>
        <v>0.20423530147082106</v>
      </c>
      <c r="D32" s="10">
        <f t="shared" si="6"/>
        <v>1.5884825112546688</v>
      </c>
      <c r="E32" s="38">
        <f t="shared" si="9"/>
        <v>0.028071568832274796</v>
      </c>
      <c r="F32" s="10">
        <f t="shared" si="0"/>
        <v>0.004622419567578698</v>
      </c>
      <c r="G32" s="10">
        <f t="shared" si="1"/>
        <v>0.022197243965143536</v>
      </c>
      <c r="H32" s="10">
        <f t="shared" si="2"/>
        <v>0.0012519052995525637</v>
      </c>
      <c r="I32" s="38">
        <f t="shared" si="11"/>
        <v>0.004622419567578698</v>
      </c>
      <c r="J32" s="10">
        <f t="shared" si="7"/>
        <v>0.0280715688322748</v>
      </c>
      <c r="K32" s="10">
        <f t="shared" si="12"/>
        <v>0.0280715688322748</v>
      </c>
      <c r="L32" s="10">
        <f t="shared" si="10"/>
        <v>1.5884825112546688</v>
      </c>
      <c r="M32" s="109">
        <f t="shared" si="8"/>
        <v>0.20423530147082108</v>
      </c>
      <c r="N32" s="10"/>
      <c r="O32" s="10"/>
      <c r="P32" s="10"/>
      <c r="Q32" s="10"/>
      <c r="R32" s="10"/>
      <c r="S32" s="10"/>
      <c r="T32" s="10"/>
      <c r="U32" s="10"/>
      <c r="V32" s="10"/>
      <c r="W32" s="10"/>
      <c r="X32" s="10"/>
      <c r="Y32" s="10"/>
      <c r="Z32" s="10"/>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D32" s="104"/>
      <c r="CE32" s="61"/>
      <c r="CF32" s="61"/>
      <c r="CG32" s="61"/>
      <c r="CH32" s="61"/>
      <c r="CI32" s="61"/>
      <c r="CJ32" s="61"/>
      <c r="CK32" s="61"/>
      <c r="CO32" s="105"/>
      <c r="CP32" s="105"/>
      <c r="CS32" s="103"/>
      <c r="CU32" s="61"/>
    </row>
    <row r="33" spans="1:99" ht="15">
      <c r="A33" s="1">
        <f t="shared" si="4"/>
        <v>9125</v>
      </c>
      <c r="B33" s="1">
        <v>25</v>
      </c>
      <c r="C33" s="13">
        <f t="shared" si="5"/>
        <v>0.19877166446777678</v>
      </c>
      <c r="D33" s="10">
        <f t="shared" si="6"/>
        <v>1.6155985277767022</v>
      </c>
      <c r="E33" s="38">
        <f t="shared" si="9"/>
        <v>0.027116016522033437</v>
      </c>
      <c r="F33" s="10">
        <f t="shared" si="0"/>
        <v>0.004465073046509794</v>
      </c>
      <c r="G33" s="10">
        <f t="shared" si="1"/>
        <v>0.021441652858760575</v>
      </c>
      <c r="H33" s="10">
        <f t="shared" si="2"/>
        <v>0.0012092906167630692</v>
      </c>
      <c r="I33" s="38">
        <f t="shared" si="11"/>
        <v>0.004465073046509794</v>
      </c>
      <c r="J33" s="10">
        <f t="shared" si="7"/>
        <v>0.027116016522033437</v>
      </c>
      <c r="K33" s="10">
        <f t="shared" si="12"/>
        <v>0.027116016522033437</v>
      </c>
      <c r="L33" s="10">
        <f t="shared" si="10"/>
        <v>1.6155985277767022</v>
      </c>
      <c r="M33" s="109">
        <f t="shared" si="8"/>
        <v>0.19877166446777678</v>
      </c>
      <c r="N33" s="10"/>
      <c r="O33" s="10"/>
      <c r="P33" s="10"/>
      <c r="Q33" s="10"/>
      <c r="R33" s="10"/>
      <c r="S33" s="10"/>
      <c r="T33" s="10"/>
      <c r="U33" s="10"/>
      <c r="V33" s="10"/>
      <c r="W33" s="10"/>
      <c r="X33" s="10"/>
      <c r="Y33" s="10"/>
      <c r="Z33" s="10"/>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D33" s="104"/>
      <c r="CE33" s="61"/>
      <c r="CF33" s="61"/>
      <c r="CG33" s="61"/>
      <c r="CH33" s="61"/>
      <c r="CI33" s="61"/>
      <c r="CJ33" s="61"/>
      <c r="CK33" s="61"/>
      <c r="CO33" s="105"/>
      <c r="CP33" s="105"/>
      <c r="CS33" s="103"/>
      <c r="CU33" s="61"/>
    </row>
    <row r="34" spans="1:99" ht="15">
      <c r="A34" s="1">
        <f t="shared" si="4"/>
        <v>9490</v>
      </c>
      <c r="B34" s="1">
        <v>26</v>
      </c>
      <c r="C34" s="13">
        <f t="shared" si="5"/>
        <v>0.19362637510899317</v>
      </c>
      <c r="D34" s="10">
        <f t="shared" si="6"/>
        <v>1.6418248783517009</v>
      </c>
      <c r="E34" s="38">
        <f t="shared" si="9"/>
        <v>0.02622635057499867</v>
      </c>
      <c r="F34" s="10">
        <f t="shared" si="0"/>
        <v>0.004318575737907157</v>
      </c>
      <c r="G34" s="10">
        <f t="shared" si="1"/>
        <v>0.02073816057474166</v>
      </c>
      <c r="H34" s="10">
        <f t="shared" si="2"/>
        <v>0.001169614262349855</v>
      </c>
      <c r="I34" s="38">
        <f t="shared" si="11"/>
        <v>0.004318575737907157</v>
      </c>
      <c r="J34" s="10">
        <f t="shared" si="7"/>
        <v>0.026226350574998673</v>
      </c>
      <c r="K34" s="10">
        <f t="shared" si="12"/>
        <v>0.026226350574998673</v>
      </c>
      <c r="L34" s="10">
        <f t="shared" si="10"/>
        <v>1.6418248783517009</v>
      </c>
      <c r="M34" s="109">
        <f t="shared" si="8"/>
        <v>0.1936263751089932</v>
      </c>
      <c r="N34" s="10"/>
      <c r="O34" s="10"/>
      <c r="P34" s="10"/>
      <c r="Q34" s="10"/>
      <c r="R34" s="10"/>
      <c r="S34" s="10"/>
      <c r="T34" s="10"/>
      <c r="U34" s="10"/>
      <c r="V34" s="10"/>
      <c r="W34" s="10"/>
      <c r="X34" s="10"/>
      <c r="Y34" s="10"/>
      <c r="Z34" s="10"/>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D34" s="104"/>
      <c r="CE34" s="61"/>
      <c r="CF34" s="61"/>
      <c r="CG34" s="61"/>
      <c r="CH34" s="61"/>
      <c r="CI34" s="61"/>
      <c r="CJ34" s="61"/>
      <c r="CK34" s="61"/>
      <c r="CO34" s="105"/>
      <c r="CP34" s="105"/>
      <c r="CS34" s="103"/>
      <c r="CU34" s="61"/>
    </row>
    <row r="35" spans="1:99" ht="15">
      <c r="A35" s="1">
        <f t="shared" si="4"/>
        <v>9855</v>
      </c>
      <c r="B35" s="1">
        <v>27</v>
      </c>
      <c r="C35" s="13">
        <f t="shared" si="5"/>
        <v>0.18877098304407675</v>
      </c>
      <c r="D35" s="10">
        <f t="shared" si="6"/>
        <v>1.667220728586317</v>
      </c>
      <c r="E35" s="38">
        <f t="shared" si="9"/>
        <v>0.025395850234616102</v>
      </c>
      <c r="F35" s="10">
        <f t="shared" si="0"/>
        <v>0.004181820964876752</v>
      </c>
      <c r="G35" s="10">
        <f t="shared" si="1"/>
        <v>0.020081452758418564</v>
      </c>
      <c r="H35" s="10">
        <f t="shared" si="2"/>
        <v>0.0011325765113207866</v>
      </c>
      <c r="I35" s="38">
        <f t="shared" si="11"/>
        <v>0.004181820964876752</v>
      </c>
      <c r="J35" s="10">
        <f t="shared" si="7"/>
        <v>0.025395850234616102</v>
      </c>
      <c r="K35" s="10">
        <f t="shared" si="12"/>
        <v>0.025395850234616102</v>
      </c>
      <c r="L35" s="10">
        <f t="shared" si="10"/>
        <v>1.667220728586317</v>
      </c>
      <c r="M35" s="109">
        <f t="shared" si="8"/>
        <v>0.18877098304407675</v>
      </c>
      <c r="N35" s="10"/>
      <c r="O35" s="10"/>
      <c r="P35" s="10"/>
      <c r="Q35" s="10"/>
      <c r="R35" s="10"/>
      <c r="S35" s="10"/>
      <c r="T35" s="10"/>
      <c r="U35" s="10"/>
      <c r="V35" s="10"/>
      <c r="W35" s="10"/>
      <c r="X35" s="10"/>
      <c r="Y35" s="10"/>
      <c r="Z35" s="10"/>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D35" s="104"/>
      <c r="CE35" s="61"/>
      <c r="CF35" s="61"/>
      <c r="CG35" s="61"/>
      <c r="CH35" s="61"/>
      <c r="CI35" s="61"/>
      <c r="CJ35" s="61"/>
      <c r="CK35" s="61"/>
      <c r="CO35" s="105"/>
      <c r="CP35" s="105"/>
      <c r="CS35" s="103"/>
      <c r="CU35" s="61"/>
    </row>
    <row r="36" spans="1:99" ht="15">
      <c r="A36" s="1">
        <f t="shared" si="4"/>
        <v>10220</v>
      </c>
      <c r="B36" s="1">
        <v>28</v>
      </c>
      <c r="C36" s="13">
        <f t="shared" si="5"/>
        <v>0.18418042754228175</v>
      </c>
      <c r="D36" s="10">
        <f t="shared" si="6"/>
        <v>1.691839417363118</v>
      </c>
      <c r="E36" s="38">
        <f t="shared" si="9"/>
        <v>0.024618688776800957</v>
      </c>
      <c r="F36" s="10">
        <f t="shared" si="0"/>
        <v>0.004053849266848871</v>
      </c>
      <c r="G36" s="10">
        <f t="shared" si="1"/>
        <v>0.019466922000180516</v>
      </c>
      <c r="H36" s="10">
        <f t="shared" si="2"/>
        <v>0.0010979175097715693</v>
      </c>
      <c r="I36" s="38">
        <f t="shared" si="11"/>
        <v>0.004053849266848871</v>
      </c>
      <c r="J36" s="10">
        <f t="shared" si="7"/>
        <v>0.024618688776800957</v>
      </c>
      <c r="K36" s="10">
        <f t="shared" si="12"/>
        <v>0.024618688776800957</v>
      </c>
      <c r="L36" s="10">
        <f t="shared" si="10"/>
        <v>1.691839417363118</v>
      </c>
      <c r="M36" s="109">
        <f t="shared" si="8"/>
        <v>0.18418042754228173</v>
      </c>
      <c r="N36" s="10"/>
      <c r="O36" s="10"/>
      <c r="P36" s="10"/>
      <c r="Q36" s="10"/>
      <c r="R36" s="10"/>
      <c r="S36" s="10"/>
      <c r="T36" s="10"/>
      <c r="U36" s="10"/>
      <c r="V36" s="10"/>
      <c r="W36" s="10"/>
      <c r="X36" s="10"/>
      <c r="Y36" s="10"/>
      <c r="Z36" s="10"/>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D36" s="104"/>
      <c r="CE36" s="61"/>
      <c r="CF36" s="61"/>
      <c r="CG36" s="61"/>
      <c r="CH36" s="61"/>
      <c r="CI36" s="61"/>
      <c r="CJ36" s="61"/>
      <c r="CK36" s="61"/>
      <c r="CO36" s="105"/>
      <c r="CP36" s="105"/>
      <c r="CS36" s="103"/>
      <c r="CU36" s="61"/>
    </row>
    <row r="37" spans="1:99" ht="15">
      <c r="A37" s="1">
        <f t="shared" si="4"/>
        <v>10585</v>
      </c>
      <c r="B37" s="1">
        <v>29</v>
      </c>
      <c r="C37" s="13">
        <f t="shared" si="5"/>
        <v>0.17983253793127396</v>
      </c>
      <c r="D37" s="10">
        <f t="shared" si="6"/>
        <v>1.715729205957535</v>
      </c>
      <c r="E37" s="38">
        <f t="shared" si="9"/>
        <v>0.02388978859441715</v>
      </c>
      <c r="F37" s="10">
        <f t="shared" si="0"/>
        <v>0.003933824536988073</v>
      </c>
      <c r="G37" s="10">
        <f t="shared" si="1"/>
        <v>0.01889055324532814</v>
      </c>
      <c r="H37" s="10">
        <f t="shared" si="2"/>
        <v>0.0010654108121009363</v>
      </c>
      <c r="I37" s="38">
        <f t="shared" si="11"/>
        <v>0.003933824536988073</v>
      </c>
      <c r="J37" s="10">
        <f t="shared" si="7"/>
        <v>0.02388978859441715</v>
      </c>
      <c r="K37" s="10">
        <f t="shared" si="12"/>
        <v>0.02388978859441715</v>
      </c>
      <c r="L37" s="10">
        <f t="shared" si="10"/>
        <v>1.715729205957535</v>
      </c>
      <c r="M37" s="109">
        <f t="shared" si="8"/>
        <v>0.17983253793127396</v>
      </c>
      <c r="N37" s="10"/>
      <c r="O37" s="10"/>
      <c r="P37" s="10"/>
      <c r="Q37" s="10"/>
      <c r="R37" s="10"/>
      <c r="S37" s="10"/>
      <c r="T37" s="10"/>
      <c r="U37" s="10"/>
      <c r="V37" s="10"/>
      <c r="W37" s="10"/>
      <c r="X37" s="10"/>
      <c r="Y37" s="10"/>
      <c r="Z37" s="10"/>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D37" s="104"/>
      <c r="CE37" s="61"/>
      <c r="CF37" s="61"/>
      <c r="CG37" s="61"/>
      <c r="CH37" s="61"/>
      <c r="CI37" s="61"/>
      <c r="CJ37" s="61"/>
      <c r="CK37" s="61"/>
      <c r="CO37" s="105"/>
      <c r="CP37" s="105"/>
      <c r="CS37" s="103"/>
      <c r="CU37" s="61"/>
    </row>
    <row r="38" spans="1:99" ht="15">
      <c r="A38" s="1">
        <f t="shared" si="4"/>
        <v>10950</v>
      </c>
      <c r="B38" s="1">
        <v>30</v>
      </c>
      <c r="C38" s="13">
        <f t="shared" si="5"/>
        <v>0.1757076209966999</v>
      </c>
      <c r="D38" s="10">
        <f t="shared" si="6"/>
        <v>1.7389339096773946</v>
      </c>
      <c r="E38" s="38">
        <f t="shared" si="9"/>
        <v>0.0232047037198595</v>
      </c>
      <c r="F38" s="10">
        <f t="shared" si="0"/>
        <v>0.0038210146777127134</v>
      </c>
      <c r="G38" s="10">
        <f t="shared" si="1"/>
        <v>0.018348830900266257</v>
      </c>
      <c r="H38" s="10">
        <f t="shared" si="2"/>
        <v>0.0010348581418805265</v>
      </c>
      <c r="I38" s="38">
        <f t="shared" si="11"/>
        <v>0.0038210146777127134</v>
      </c>
      <c r="J38" s="10">
        <f t="shared" si="7"/>
        <v>0.0232047037198595</v>
      </c>
      <c r="K38" s="10">
        <f t="shared" si="12"/>
        <v>0.0232047037198595</v>
      </c>
      <c r="L38" s="10">
        <f t="shared" si="10"/>
        <v>1.7389339096773946</v>
      </c>
      <c r="M38" s="109">
        <f t="shared" si="8"/>
        <v>0.1757076209966999</v>
      </c>
      <c r="N38" s="10"/>
      <c r="O38" s="10"/>
      <c r="P38" s="10"/>
      <c r="Q38" s="10"/>
      <c r="R38" s="10"/>
      <c r="S38" s="10"/>
      <c r="T38" s="10"/>
      <c r="U38" s="10"/>
      <c r="V38" s="10"/>
      <c r="W38" s="10"/>
      <c r="X38" s="10"/>
      <c r="Y38" s="10"/>
      <c r="Z38" s="10"/>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D38" s="104"/>
      <c r="CE38" s="61"/>
      <c r="CF38" s="61"/>
      <c r="CG38" s="61"/>
      <c r="CH38" s="61"/>
      <c r="CI38" s="61"/>
      <c r="CJ38" s="61"/>
      <c r="CK38" s="61"/>
      <c r="CO38" s="105"/>
      <c r="CP38" s="105"/>
      <c r="CS38" s="103"/>
      <c r="CU38" s="61"/>
    </row>
    <row r="39" spans="1:99" ht="15">
      <c r="A39" s="1">
        <f t="shared" si="4"/>
        <v>11315</v>
      </c>
      <c r="B39" s="1">
        <v>31</v>
      </c>
      <c r="C39" s="13">
        <f t="shared" si="5"/>
        <v>0.17178811801260255</v>
      </c>
      <c r="D39" s="10">
        <f t="shared" si="6"/>
        <v>1.761493433566475</v>
      </c>
      <c r="E39" s="38">
        <f t="shared" si="9"/>
        <v>0.022559523889080335</v>
      </c>
      <c r="F39" s="10">
        <f t="shared" si="0"/>
        <v>0.0037147758033477057</v>
      </c>
      <c r="G39" s="10">
        <f t="shared" si="1"/>
        <v>0.01783866297232596</v>
      </c>
      <c r="H39" s="10">
        <f t="shared" si="2"/>
        <v>0.0010060851134066702</v>
      </c>
      <c r="I39" s="38">
        <f t="shared" si="11"/>
        <v>0.0037147758033477057</v>
      </c>
      <c r="J39" s="10">
        <f t="shared" si="7"/>
        <v>0.022559523889080335</v>
      </c>
      <c r="K39" s="10">
        <f t="shared" si="12"/>
        <v>0.022559523889080335</v>
      </c>
      <c r="L39" s="10">
        <f t="shared" si="10"/>
        <v>1.761493433566475</v>
      </c>
      <c r="M39" s="109">
        <f t="shared" si="8"/>
        <v>0.17178811801260255</v>
      </c>
      <c r="N39" s="10"/>
      <c r="O39" s="10"/>
      <c r="P39" s="10"/>
      <c r="Q39" s="10"/>
      <c r="R39" s="10"/>
      <c r="S39" s="10"/>
      <c r="T39" s="10"/>
      <c r="U39" s="10"/>
      <c r="V39" s="10"/>
      <c r="W39" s="10"/>
      <c r="X39" s="10"/>
      <c r="Y39" s="10"/>
      <c r="Z39" s="10"/>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D39" s="104"/>
      <c r="CE39" s="61"/>
      <c r="CF39" s="61"/>
      <c r="CG39" s="61"/>
      <c r="CH39" s="61"/>
      <c r="CI39" s="61"/>
      <c r="CJ39" s="61"/>
      <c r="CK39" s="61"/>
      <c r="CO39" s="105"/>
      <c r="CP39" s="105"/>
      <c r="CS39" s="103"/>
      <c r="CU39" s="61"/>
    </row>
    <row r="40" spans="1:99" ht="15">
      <c r="A40" s="1">
        <f t="shared" si="4"/>
        <v>11680</v>
      </c>
      <c r="B40" s="1">
        <v>32</v>
      </c>
      <c r="C40" s="13">
        <f t="shared" si="5"/>
        <v>0.16805831793894568</v>
      </c>
      <c r="D40" s="10">
        <f t="shared" si="6"/>
        <v>1.7834442292257993</v>
      </c>
      <c r="E40" s="38">
        <f t="shared" si="9"/>
        <v>0.02195079565932434</v>
      </c>
      <c r="F40" s="10">
        <f t="shared" si="0"/>
        <v>0.0036145392509350544</v>
      </c>
      <c r="G40" s="10">
        <f t="shared" si="1"/>
        <v>0.017357318694594375</v>
      </c>
      <c r="H40" s="10">
        <f t="shared" si="2"/>
        <v>0.0009789377137949106</v>
      </c>
      <c r="I40" s="38">
        <f t="shared" si="11"/>
        <v>0.0036145392509350544</v>
      </c>
      <c r="J40" s="10">
        <f t="shared" si="7"/>
        <v>0.02195079565932434</v>
      </c>
      <c r="K40" s="10">
        <f t="shared" si="12"/>
        <v>0.02195079565932434</v>
      </c>
      <c r="L40" s="10">
        <f t="shared" si="10"/>
        <v>1.7834442292257993</v>
      </c>
      <c r="M40" s="109">
        <f t="shared" si="8"/>
        <v>0.16805831793894568</v>
      </c>
      <c r="N40" s="10"/>
      <c r="O40" s="10"/>
      <c r="P40" s="10"/>
      <c r="Q40" s="10"/>
      <c r="R40" s="10"/>
      <c r="S40" s="10"/>
      <c r="T40" s="10"/>
      <c r="U40" s="10"/>
      <c r="V40" s="10"/>
      <c r="W40" s="10"/>
      <c r="X40" s="10"/>
      <c r="Y40" s="10"/>
      <c r="Z40" s="10"/>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D40" s="104"/>
      <c r="CE40" s="61"/>
      <c r="CF40" s="61"/>
      <c r="CG40" s="61"/>
      <c r="CH40" s="61"/>
      <c r="CI40" s="61"/>
      <c r="CJ40" s="61"/>
      <c r="CK40" s="61"/>
      <c r="CO40" s="105"/>
      <c r="CP40" s="105"/>
      <c r="CS40" s="103"/>
      <c r="CU40" s="61"/>
    </row>
    <row r="41" spans="1:99" ht="15">
      <c r="A41" s="1">
        <f t="shared" si="4"/>
        <v>12045</v>
      </c>
      <c r="B41" s="1">
        <v>33</v>
      </c>
      <c r="C41" s="13">
        <f aca="true" t="shared" si="13" ref="C41:C58">GAMMADIST((-kappa^-2)*EXP(-kappa*-((LN(A41)-lambda)/sigma)),-kappa^-2,1,1)</f>
        <v>0.1645041162392013</v>
      </c>
      <c r="D41" s="10">
        <f t="shared" si="6"/>
        <v>1.8048196863590669</v>
      </c>
      <c r="E41" s="38">
        <f t="shared" si="9"/>
        <v>0.021375457133267606</v>
      </c>
      <c r="F41" s="10">
        <f aca="true" t="shared" si="14" ref="F41:F58">E41*Local</f>
        <v>0.0035198008315500693</v>
      </c>
      <c r="G41" s="10">
        <f aca="true" t="shared" si="15" ref="G41:G58">E41*Metastatic</f>
        <v>0.016902376909839395</v>
      </c>
      <c r="H41" s="10">
        <f aca="true" t="shared" si="16" ref="H41:H58">E41*Contralateral</f>
        <v>0.0009532793918781437</v>
      </c>
      <c r="I41" s="38">
        <f t="shared" si="11"/>
        <v>0.0035198008315500693</v>
      </c>
      <c r="J41" s="10">
        <f t="shared" si="7"/>
        <v>0.021375457133267606</v>
      </c>
      <c r="K41" s="10">
        <f t="shared" si="12"/>
        <v>0.021375457133267606</v>
      </c>
      <c r="L41" s="10">
        <f t="shared" si="10"/>
        <v>1.8048196863590669</v>
      </c>
      <c r="M41" s="109">
        <f t="shared" si="8"/>
        <v>0.16450411623920128</v>
      </c>
      <c r="N41" s="10"/>
      <c r="O41" s="10"/>
      <c r="P41" s="10"/>
      <c r="Q41" s="10"/>
      <c r="R41" s="10"/>
      <c r="S41" s="10"/>
      <c r="T41" s="10"/>
      <c r="U41" s="10"/>
      <c r="V41" s="10"/>
      <c r="W41" s="10"/>
      <c r="X41" s="10"/>
      <c r="Y41" s="10"/>
      <c r="Z41" s="10"/>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D41" s="104"/>
      <c r="CE41" s="61"/>
      <c r="CF41" s="61"/>
      <c r="CG41" s="61"/>
      <c r="CH41" s="61"/>
      <c r="CI41" s="61"/>
      <c r="CJ41" s="61"/>
      <c r="CK41" s="61"/>
      <c r="CO41" s="105"/>
      <c r="CP41" s="105"/>
      <c r="CS41" s="103"/>
      <c r="CU41" s="61"/>
    </row>
    <row r="42" spans="1:99" ht="15">
      <c r="A42" s="1">
        <f t="shared" si="4"/>
        <v>12410</v>
      </c>
      <c r="B42" s="1">
        <v>34</v>
      </c>
      <c r="C42" s="13">
        <f t="shared" si="13"/>
        <v>0.16111281099153732</v>
      </c>
      <c r="D42" s="10">
        <f t="shared" si="6"/>
        <v>1.8256504699774418</v>
      </c>
      <c r="E42" s="38">
        <f t="shared" si="9"/>
        <v>0.02083078361837498</v>
      </c>
      <c r="F42" s="10">
        <f t="shared" si="14"/>
        <v>0.0034301118822710093</v>
      </c>
      <c r="G42" s="10">
        <f t="shared" si="15"/>
        <v>0.016471683101322243</v>
      </c>
      <c r="H42" s="10">
        <f t="shared" si="16"/>
        <v>0.0009289886347817316</v>
      </c>
      <c r="I42" s="38">
        <f t="shared" si="11"/>
        <v>0.0034301118822710093</v>
      </c>
      <c r="J42" s="10">
        <f t="shared" si="7"/>
        <v>0.020830783618374985</v>
      </c>
      <c r="K42" s="10">
        <f t="shared" si="12"/>
        <v>0.020830783618374985</v>
      </c>
      <c r="L42" s="10">
        <f t="shared" si="10"/>
        <v>1.8256504699774418</v>
      </c>
      <c r="M42" s="109">
        <f t="shared" si="8"/>
        <v>0.16111281099153732</v>
      </c>
      <c r="N42" s="10"/>
      <c r="O42" s="10"/>
      <c r="P42" s="10"/>
      <c r="Q42" s="10"/>
      <c r="R42" s="10"/>
      <c r="S42" s="10"/>
      <c r="T42" s="10"/>
      <c r="U42" s="10"/>
      <c r="V42" s="10"/>
      <c r="W42" s="10"/>
      <c r="X42" s="10"/>
      <c r="Y42" s="10"/>
      <c r="Z42" s="10"/>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D42" s="104"/>
      <c r="CE42" s="61"/>
      <c r="CF42" s="61"/>
      <c r="CG42" s="61"/>
      <c r="CH42" s="61"/>
      <c r="CI42" s="61"/>
      <c r="CJ42" s="61"/>
      <c r="CK42" s="61"/>
      <c r="CO42" s="105"/>
      <c r="CP42" s="105"/>
      <c r="CS42" s="103"/>
      <c r="CU42" s="61"/>
    </row>
    <row r="43" spans="1:99" ht="15">
      <c r="A43" s="1">
        <f t="shared" si="4"/>
        <v>12775</v>
      </c>
      <c r="B43" s="1">
        <v>35</v>
      </c>
      <c r="C43" s="13">
        <f t="shared" si="13"/>
        <v>0.15787292967226602</v>
      </c>
      <c r="D43" s="10">
        <f t="shared" si="6"/>
        <v>1.8459648121123302</v>
      </c>
      <c r="E43" s="38">
        <f t="shared" si="9"/>
        <v>0.020314342134888363</v>
      </c>
      <c r="F43" s="10">
        <f t="shared" si="14"/>
        <v>0.0033450717752131786</v>
      </c>
      <c r="G43" s="10">
        <f t="shared" si="15"/>
        <v>0.01606331342055495</v>
      </c>
      <c r="H43" s="10">
        <f t="shared" si="16"/>
        <v>0.0009059569391202358</v>
      </c>
      <c r="I43" s="38">
        <f t="shared" si="11"/>
        <v>0.0033450717752131786</v>
      </c>
      <c r="J43" s="10">
        <f t="shared" si="7"/>
        <v>0.020314342134888367</v>
      </c>
      <c r="K43" s="10">
        <f t="shared" si="12"/>
        <v>0.020314342134888367</v>
      </c>
      <c r="L43" s="10">
        <f t="shared" si="10"/>
        <v>1.8459648121123302</v>
      </c>
      <c r="M43" s="109">
        <f t="shared" si="8"/>
        <v>0.15787292967226604</v>
      </c>
      <c r="N43" s="10"/>
      <c r="O43" s="10"/>
      <c r="P43" s="10"/>
      <c r="Q43" s="10"/>
      <c r="R43" s="10"/>
      <c r="S43" s="10"/>
      <c r="T43" s="10"/>
      <c r="U43" s="10"/>
      <c r="V43" s="10"/>
      <c r="W43" s="10"/>
      <c r="X43" s="10"/>
      <c r="Y43" s="10"/>
      <c r="Z43" s="10"/>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D43" s="104"/>
      <c r="CE43" s="61"/>
      <c r="CF43" s="61"/>
      <c r="CG43" s="61"/>
      <c r="CH43" s="61"/>
      <c r="CI43" s="61"/>
      <c r="CJ43" s="61"/>
      <c r="CK43" s="61"/>
      <c r="CO43" s="105"/>
      <c r="CP43" s="105"/>
      <c r="CS43" s="103"/>
      <c r="CU43" s="61"/>
    </row>
    <row r="44" spans="1:99" ht="15">
      <c r="A44" s="1">
        <f t="shared" si="4"/>
        <v>13140</v>
      </c>
      <c r="B44" s="1">
        <v>36</v>
      </c>
      <c r="C44" s="13">
        <f t="shared" si="13"/>
        <v>0.15477408131010906</v>
      </c>
      <c r="D44" s="10">
        <f t="shared" si="6"/>
        <v>1.8657887652422747</v>
      </c>
      <c r="E44" s="38">
        <f t="shared" si="9"/>
        <v>0.01982395312994445</v>
      </c>
      <c r="F44" s="10">
        <f t="shared" si="14"/>
        <v>0.0032643216131640947</v>
      </c>
      <c r="G44" s="10">
        <f t="shared" si="15"/>
        <v>0.01567554441321508</v>
      </c>
      <c r="H44" s="10">
        <f t="shared" si="16"/>
        <v>0.0008840871035652756</v>
      </c>
      <c r="I44" s="38">
        <f t="shared" si="11"/>
        <v>0.0032643216131640947</v>
      </c>
      <c r="J44" s="10">
        <f t="shared" si="7"/>
        <v>0.01982395312994445</v>
      </c>
      <c r="K44" s="10">
        <f t="shared" si="12"/>
        <v>0.01982395312994445</v>
      </c>
      <c r="L44" s="10">
        <f t="shared" si="10"/>
        <v>1.8657887652422747</v>
      </c>
      <c r="M44" s="109">
        <f t="shared" si="8"/>
        <v>0.15477408131010906</v>
      </c>
      <c r="N44" s="10"/>
      <c r="O44" s="10"/>
      <c r="P44" s="10"/>
      <c r="Q44" s="10"/>
      <c r="R44" s="10"/>
      <c r="S44" s="10"/>
      <c r="T44" s="10"/>
      <c r="U44" s="10"/>
      <c r="V44" s="10"/>
      <c r="W44" s="10"/>
      <c r="X44" s="10"/>
      <c r="Y44" s="10"/>
      <c r="Z44" s="10"/>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D44" s="104"/>
      <c r="CE44" s="61"/>
      <c r="CF44" s="61"/>
      <c r="CG44" s="61"/>
      <c r="CH44" s="61"/>
      <c r="CI44" s="61"/>
      <c r="CJ44" s="61"/>
      <c r="CK44" s="61"/>
      <c r="CO44" s="105"/>
      <c r="CP44" s="105"/>
      <c r="CS44" s="103"/>
      <c r="CU44" s="61"/>
    </row>
    <row r="45" spans="1:99" ht="15">
      <c r="A45" s="1">
        <f t="shared" si="4"/>
        <v>13505</v>
      </c>
      <c r="B45" s="1">
        <v>37</v>
      </c>
      <c r="C45" s="13">
        <f t="shared" si="13"/>
        <v>0.15180682973925302</v>
      </c>
      <c r="D45" s="10">
        <f t="shared" si="6"/>
        <v>1.8851464233380195</v>
      </c>
      <c r="E45" s="38">
        <f t="shared" si="9"/>
        <v>0.019357658095744856</v>
      </c>
      <c r="F45" s="10">
        <f t="shared" si="14"/>
        <v>0.0031875388974125325</v>
      </c>
      <c r="G45" s="10">
        <f t="shared" si="15"/>
        <v>0.01530682741361643</v>
      </c>
      <c r="H45" s="10">
        <f t="shared" si="16"/>
        <v>0.0008632917847158941</v>
      </c>
      <c r="I45" s="38">
        <f t="shared" si="11"/>
        <v>0.0031875388974125325</v>
      </c>
      <c r="J45" s="10">
        <f t="shared" si="7"/>
        <v>0.019357658095744856</v>
      </c>
      <c r="K45" s="10">
        <f t="shared" si="12"/>
        <v>0.019357658095744856</v>
      </c>
      <c r="L45" s="10">
        <f t="shared" si="10"/>
        <v>1.8851464233380195</v>
      </c>
      <c r="M45" s="109">
        <f t="shared" si="8"/>
        <v>0.15180682973925302</v>
      </c>
      <c r="N45" s="10"/>
      <c r="O45" s="10"/>
      <c r="P45" s="10"/>
      <c r="Q45" s="10"/>
      <c r="R45" s="10"/>
      <c r="S45" s="10"/>
      <c r="T45" s="10"/>
      <c r="U45" s="10"/>
      <c r="V45" s="10"/>
      <c r="W45" s="10"/>
      <c r="X45" s="10"/>
      <c r="Y45" s="10"/>
      <c r="Z45" s="10"/>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D45" s="104"/>
      <c r="CE45" s="61"/>
      <c r="CF45" s="61"/>
      <c r="CG45" s="61"/>
      <c r="CH45" s="61"/>
      <c r="CI45" s="61"/>
      <c r="CJ45" s="61"/>
      <c r="CK45" s="61"/>
      <c r="CO45" s="105"/>
      <c r="CP45" s="105"/>
      <c r="CS45" s="103"/>
      <c r="CU45" s="61"/>
    </row>
    <row r="46" spans="1:99" ht="15">
      <c r="A46" s="1">
        <f t="shared" si="4"/>
        <v>13870</v>
      </c>
      <c r="B46" s="1">
        <v>38</v>
      </c>
      <c r="C46" s="13">
        <f t="shared" si="13"/>
        <v>0.14896258448778443</v>
      </c>
      <c r="D46" s="10">
        <f t="shared" si="6"/>
        <v>1.9040601153905177</v>
      </c>
      <c r="E46" s="38">
        <f t="shared" si="9"/>
        <v>0.018913692052498154</v>
      </c>
      <c r="F46" s="10">
        <f t="shared" si="14"/>
        <v>0.0031144329966377752</v>
      </c>
      <c r="G46" s="10">
        <f t="shared" si="15"/>
        <v>0.014955766785937649</v>
      </c>
      <c r="H46" s="10">
        <f t="shared" si="16"/>
        <v>0.0008434922699227307</v>
      </c>
      <c r="I46" s="38">
        <f t="shared" si="11"/>
        <v>0.0031144329966377752</v>
      </c>
      <c r="J46" s="10">
        <f t="shared" si="7"/>
        <v>0.018913692052498154</v>
      </c>
      <c r="K46" s="10">
        <f t="shared" si="12"/>
        <v>0.018913692052498154</v>
      </c>
      <c r="L46" s="10">
        <f t="shared" si="10"/>
        <v>1.9040601153905177</v>
      </c>
      <c r="M46" s="109">
        <f t="shared" si="8"/>
        <v>0.14896258448778443</v>
      </c>
      <c r="N46" s="10"/>
      <c r="O46" s="10"/>
      <c r="P46" s="10"/>
      <c r="Q46" s="10"/>
      <c r="R46" s="10"/>
      <c r="S46" s="10"/>
      <c r="T46" s="10"/>
      <c r="U46" s="10"/>
      <c r="V46" s="10"/>
      <c r="W46" s="10"/>
      <c r="X46" s="10"/>
      <c r="Y46" s="10"/>
      <c r="Z46" s="10"/>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D46" s="104"/>
      <c r="CE46" s="61"/>
      <c r="CF46" s="61"/>
      <c r="CG46" s="61"/>
      <c r="CH46" s="61"/>
      <c r="CI46" s="61"/>
      <c r="CJ46" s="61"/>
      <c r="CK46" s="61"/>
      <c r="CO46" s="105"/>
      <c r="CP46" s="105"/>
      <c r="CS46" s="103"/>
      <c r="CU46" s="61"/>
    </row>
    <row r="47" spans="1:99" ht="15">
      <c r="A47" s="1">
        <f t="shared" si="4"/>
        <v>14235</v>
      </c>
      <c r="B47" s="1">
        <v>39</v>
      </c>
      <c r="C47" s="13">
        <f t="shared" si="13"/>
        <v>0.14623350647753303</v>
      </c>
      <c r="D47" s="10">
        <f t="shared" si="6"/>
        <v>1.922550575451884</v>
      </c>
      <c r="E47" s="38">
        <f t="shared" si="9"/>
        <v>0.018490460061366232</v>
      </c>
      <c r="F47" s="10">
        <f t="shared" si="14"/>
        <v>0.003044741279401644</v>
      </c>
      <c r="G47" s="10">
        <f t="shared" si="15"/>
        <v>0.014621101352126643</v>
      </c>
      <c r="H47" s="10">
        <f t="shared" si="16"/>
        <v>0.0008246174298379451</v>
      </c>
      <c r="I47" s="38">
        <f t="shared" si="11"/>
        <v>0.003044741279401644</v>
      </c>
      <c r="J47" s="10">
        <f t="shared" si="7"/>
        <v>0.018490460061366232</v>
      </c>
      <c r="K47" s="10">
        <f t="shared" si="12"/>
        <v>0.018490460061366232</v>
      </c>
      <c r="L47" s="10">
        <f t="shared" si="10"/>
        <v>1.922550575451884</v>
      </c>
      <c r="M47" s="109">
        <f t="shared" si="8"/>
        <v>0.14623350647753303</v>
      </c>
      <c r="N47" s="10"/>
      <c r="O47" s="10"/>
      <c r="P47" s="10"/>
      <c r="Q47" s="10"/>
      <c r="R47" s="10"/>
      <c r="S47" s="10"/>
      <c r="T47" s="10"/>
      <c r="U47" s="10"/>
      <c r="V47" s="10"/>
      <c r="W47" s="10"/>
      <c r="X47" s="10"/>
      <c r="Y47" s="10"/>
      <c r="Z47" s="10"/>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D47" s="104"/>
      <c r="CE47" s="61"/>
      <c r="CF47" s="61"/>
      <c r="CG47" s="61"/>
      <c r="CH47" s="61"/>
      <c r="CI47" s="61"/>
      <c r="CJ47" s="61"/>
      <c r="CK47" s="61"/>
      <c r="CO47" s="105"/>
      <c r="CP47" s="105"/>
      <c r="CS47" s="103"/>
      <c r="CU47" s="61"/>
    </row>
    <row r="48" spans="1:99" ht="15">
      <c r="A48" s="1">
        <f t="shared" si="4"/>
        <v>14600</v>
      </c>
      <c r="B48" s="1">
        <v>40</v>
      </c>
      <c r="C48" s="13">
        <f t="shared" si="13"/>
        <v>0.14361242622023587</v>
      </c>
      <c r="D48" s="10">
        <f t="shared" si="6"/>
        <v>1.9406370925447243</v>
      </c>
      <c r="E48" s="38">
        <f t="shared" si="9"/>
        <v>0.01808651709284037</v>
      </c>
      <c r="F48" s="10">
        <f t="shared" si="14"/>
        <v>0.002978225799164109</v>
      </c>
      <c r="G48" s="10">
        <f t="shared" si="15"/>
        <v>0.014301688473069316</v>
      </c>
      <c r="H48" s="10">
        <f t="shared" si="16"/>
        <v>0.0008066028206069462</v>
      </c>
      <c r="I48" s="38">
        <f t="shared" si="11"/>
        <v>0.002978225799164109</v>
      </c>
      <c r="J48" s="10">
        <f t="shared" si="7"/>
        <v>0.01808651709284037</v>
      </c>
      <c r="K48" s="10">
        <f t="shared" si="12"/>
        <v>0.01808651709284037</v>
      </c>
      <c r="L48" s="10">
        <f t="shared" si="10"/>
        <v>1.9406370925447243</v>
      </c>
      <c r="M48" s="109">
        <f t="shared" si="8"/>
        <v>0.14361242622023587</v>
      </c>
      <c r="N48" s="10"/>
      <c r="O48" s="10"/>
      <c r="P48" s="10"/>
      <c r="Q48" s="10"/>
      <c r="R48" s="10"/>
      <c r="S48" s="10"/>
      <c r="T48" s="10"/>
      <c r="U48" s="10"/>
      <c r="V48" s="10"/>
      <c r="W48" s="10"/>
      <c r="X48" s="10"/>
      <c r="Y48" s="10"/>
      <c r="Z48" s="10"/>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D48" s="104"/>
      <c r="CE48" s="61"/>
      <c r="CF48" s="61"/>
      <c r="CG48" s="61"/>
      <c r="CH48" s="61"/>
      <c r="CI48" s="61"/>
      <c r="CJ48" s="61"/>
      <c r="CK48" s="61"/>
      <c r="CO48" s="105"/>
      <c r="CP48" s="105"/>
      <c r="CS48" s="103"/>
      <c r="CU48" s="61"/>
    </row>
    <row r="49" spans="1:99" ht="15">
      <c r="A49" s="1">
        <f t="shared" si="4"/>
        <v>14965</v>
      </c>
      <c r="B49" s="1">
        <v>41</v>
      </c>
      <c r="C49" s="13">
        <f t="shared" si="13"/>
        <v>0.1410927726023462</v>
      </c>
      <c r="D49" s="10">
        <f t="shared" si="6"/>
        <v>1.958337643247113</v>
      </c>
      <c r="E49" s="38">
        <f t="shared" si="9"/>
        <v>0.01770055070238863</v>
      </c>
      <c r="F49" s="10">
        <f t="shared" si="14"/>
        <v>0.0029146704415597057</v>
      </c>
      <c r="G49" s="10">
        <f t="shared" si="15"/>
        <v>0.01399649034957317</v>
      </c>
      <c r="H49" s="10">
        <f t="shared" si="16"/>
        <v>0.0007893899112557536</v>
      </c>
      <c r="I49" s="38">
        <f t="shared" si="11"/>
        <v>0.0029146704415597057</v>
      </c>
      <c r="J49" s="10">
        <f t="shared" si="7"/>
        <v>0.01770055070238863</v>
      </c>
      <c r="K49" s="10">
        <f t="shared" si="12"/>
        <v>0.01770055070238863</v>
      </c>
      <c r="L49" s="10">
        <f t="shared" si="10"/>
        <v>1.958337643247113</v>
      </c>
      <c r="M49" s="109">
        <f t="shared" si="8"/>
        <v>0.14109277260234623</v>
      </c>
      <c r="N49" s="10"/>
      <c r="O49" s="10"/>
      <c r="P49" s="10"/>
      <c r="Q49" s="10"/>
      <c r="R49" s="10"/>
      <c r="S49" s="10"/>
      <c r="T49" s="10"/>
      <c r="U49" s="10"/>
      <c r="V49" s="10"/>
      <c r="W49" s="10"/>
      <c r="X49" s="10"/>
      <c r="Y49" s="10"/>
      <c r="Z49" s="10"/>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D49" s="104"/>
      <c r="CE49" s="61"/>
      <c r="CF49" s="61"/>
      <c r="CG49" s="61"/>
      <c r="CH49" s="61"/>
      <c r="CI49" s="61"/>
      <c r="CJ49" s="61"/>
      <c r="CK49" s="61"/>
      <c r="CO49" s="105"/>
      <c r="CP49" s="105"/>
      <c r="CS49" s="103"/>
      <c r="CU49" s="61"/>
    </row>
    <row r="50" spans="1:99" ht="15">
      <c r="A50" s="1">
        <f t="shared" si="4"/>
        <v>15330</v>
      </c>
      <c r="B50" s="1">
        <v>42</v>
      </c>
      <c r="C50" s="13">
        <f t="shared" si="13"/>
        <v>0.1386685106788538</v>
      </c>
      <c r="D50" s="10">
        <f t="shared" si="6"/>
        <v>1.9756690093125922</v>
      </c>
      <c r="E50" s="38">
        <f t="shared" si="9"/>
        <v>0.017331366065479248</v>
      </c>
      <c r="F50" s="10">
        <f t="shared" si="14"/>
        <v>0.0028538784601818317</v>
      </c>
      <c r="G50" s="10">
        <f t="shared" si="15"/>
        <v>0.013704562188998171</v>
      </c>
      <c r="H50" s="10">
        <f t="shared" si="16"/>
        <v>0.0007729254162992461</v>
      </c>
      <c r="I50" s="38">
        <f t="shared" si="11"/>
        <v>0.0028538784601818317</v>
      </c>
      <c r="J50" s="10">
        <f t="shared" si="7"/>
        <v>0.017331366065479248</v>
      </c>
      <c r="K50" s="10">
        <f t="shared" si="12"/>
        <v>0.017331366065479248</v>
      </c>
      <c r="L50" s="10">
        <f t="shared" si="10"/>
        <v>1.9756690093125922</v>
      </c>
      <c r="M50" s="109">
        <f t="shared" si="8"/>
        <v>0.1386685106788538</v>
      </c>
      <c r="N50" s="10"/>
      <c r="O50" s="10"/>
      <c r="P50" s="10"/>
      <c r="Q50" s="10"/>
      <c r="R50" s="10"/>
      <c r="S50" s="10"/>
      <c r="T50" s="10"/>
      <c r="U50" s="10"/>
      <c r="V50" s="10"/>
      <c r="W50" s="10"/>
      <c r="X50" s="10"/>
      <c r="Y50" s="10"/>
      <c r="Z50" s="10"/>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D50" s="104"/>
      <c r="CE50" s="61"/>
      <c r="CF50" s="61"/>
      <c r="CG50" s="61"/>
      <c r="CH50" s="61"/>
      <c r="CI50" s="61"/>
      <c r="CJ50" s="61"/>
      <c r="CK50" s="61"/>
      <c r="CO50" s="105"/>
      <c r="CP50" s="105"/>
      <c r="CS50" s="103"/>
      <c r="CU50" s="61"/>
    </row>
    <row r="51" spans="1:99" ht="15">
      <c r="A51" s="1">
        <f t="shared" si="4"/>
        <v>15695</v>
      </c>
      <c r="B51" s="1">
        <v>43</v>
      </c>
      <c r="C51" s="13">
        <f t="shared" si="13"/>
        <v>0.1363340871620551</v>
      </c>
      <c r="D51" s="10">
        <f t="shared" si="6"/>
        <v>1.9926468823167038</v>
      </c>
      <c r="E51" s="38">
        <f t="shared" si="9"/>
        <v>0.016977873004111688</v>
      </c>
      <c r="F51" s="10">
        <f t="shared" si="14"/>
        <v>0.0027956703402996948</v>
      </c>
      <c r="G51" s="10">
        <f t="shared" si="15"/>
        <v>0.013425041946647492</v>
      </c>
      <c r="H51" s="10">
        <f t="shared" si="16"/>
        <v>0.0007571607171645006</v>
      </c>
      <c r="I51" s="38">
        <f t="shared" si="11"/>
        <v>0.0027956703402996948</v>
      </c>
      <c r="J51" s="10">
        <f t="shared" si="7"/>
        <v>0.016977873004111688</v>
      </c>
      <c r="K51" s="10">
        <f t="shared" si="12"/>
        <v>0.016977873004111688</v>
      </c>
      <c r="L51" s="10">
        <f t="shared" si="10"/>
        <v>1.9926468823167038</v>
      </c>
      <c r="M51" s="109">
        <f t="shared" si="8"/>
        <v>0.1363340871620551</v>
      </c>
      <c r="N51" s="10"/>
      <c r="O51" s="10"/>
      <c r="P51" s="10"/>
      <c r="Q51" s="10"/>
      <c r="R51" s="10"/>
      <c r="S51" s="10"/>
      <c r="T51" s="10"/>
      <c r="U51" s="10"/>
      <c r="V51" s="10"/>
      <c r="W51" s="10"/>
      <c r="X51" s="10"/>
      <c r="Y51" s="10"/>
      <c r="Z51" s="10"/>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D51" s="104"/>
      <c r="CE51" s="61"/>
      <c r="CF51" s="61"/>
      <c r="CG51" s="61"/>
      <c r="CH51" s="61"/>
      <c r="CI51" s="61"/>
      <c r="CJ51" s="61"/>
      <c r="CK51" s="61"/>
      <c r="CO51" s="105"/>
      <c r="CP51" s="105"/>
      <c r="CS51" s="103"/>
      <c r="CU51" s="61"/>
    </row>
    <row r="52" spans="1:99" ht="15">
      <c r="A52" s="1">
        <f t="shared" si="4"/>
        <v>16060</v>
      </c>
      <c r="B52" s="1">
        <v>44</v>
      </c>
      <c r="C52" s="13">
        <f t="shared" si="13"/>
        <v>0.13408438250730187</v>
      </c>
      <c r="D52" s="10">
        <f t="shared" si="6"/>
        <v>2.009285957018049</v>
      </c>
      <c r="E52" s="38">
        <f t="shared" si="9"/>
        <v>0.01663907470134518</v>
      </c>
      <c r="F52" s="10">
        <f t="shared" si="14"/>
        <v>0.0027398819405302526</v>
      </c>
      <c r="G52" s="10">
        <f t="shared" si="15"/>
        <v>0.013157141401921318</v>
      </c>
      <c r="H52" s="10">
        <f t="shared" si="16"/>
        <v>0.0007420513588936101</v>
      </c>
      <c r="I52" s="38">
        <f t="shared" si="11"/>
        <v>0.0027398819405302526</v>
      </c>
      <c r="J52" s="10">
        <f t="shared" si="7"/>
        <v>0.01663907470134518</v>
      </c>
      <c r="K52" s="10">
        <f t="shared" si="12"/>
        <v>0.01663907470134518</v>
      </c>
      <c r="L52" s="10">
        <f t="shared" si="10"/>
        <v>2.009285957018049</v>
      </c>
      <c r="M52" s="109">
        <f t="shared" si="8"/>
        <v>0.1340843825073019</v>
      </c>
      <c r="N52" s="10"/>
      <c r="O52" s="10"/>
      <c r="P52" s="10"/>
      <c r="Q52" s="10"/>
      <c r="R52" s="10"/>
      <c r="S52" s="10"/>
      <c r="T52" s="10"/>
      <c r="U52" s="10"/>
      <c r="V52" s="10"/>
      <c r="W52" s="10"/>
      <c r="X52" s="10"/>
      <c r="Y52" s="10"/>
      <c r="Z52" s="10"/>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D52" s="104"/>
      <c r="CE52" s="61"/>
      <c r="CF52" s="61"/>
      <c r="CG52" s="61"/>
      <c r="CH52" s="61"/>
      <c r="CI52" s="61"/>
      <c r="CJ52" s="61"/>
      <c r="CK52" s="61"/>
      <c r="CO52" s="105"/>
      <c r="CP52" s="105"/>
      <c r="CS52" s="103"/>
      <c r="CU52" s="61"/>
    </row>
    <row r="53" spans="1:99" ht="15">
      <c r="A53" s="1">
        <f t="shared" si="4"/>
        <v>16425</v>
      </c>
      <c r="B53" s="1">
        <v>45</v>
      </c>
      <c r="C53" s="13">
        <f t="shared" si="13"/>
        <v>0.1319146686744609</v>
      </c>
      <c r="D53" s="10">
        <f t="shared" si="6"/>
        <v>2.0256000148701987</v>
      </c>
      <c r="E53" s="38">
        <f t="shared" si="9"/>
        <v>0.016314057852149677</v>
      </c>
      <c r="F53" s="10">
        <f t="shared" si="14"/>
        <v>0.0026863628710229316</v>
      </c>
      <c r="G53" s="10">
        <f t="shared" si="15"/>
        <v>0.012900138370224702</v>
      </c>
      <c r="H53" s="10">
        <f t="shared" si="16"/>
        <v>0.0007275566109020439</v>
      </c>
      <c r="I53" s="38">
        <f t="shared" si="11"/>
        <v>0.0026863628710229316</v>
      </c>
      <c r="J53" s="10">
        <f t="shared" si="7"/>
        <v>0.016314057852149677</v>
      </c>
      <c r="K53" s="10">
        <f t="shared" si="12"/>
        <v>0.016314057852149677</v>
      </c>
      <c r="L53" s="10">
        <f t="shared" si="10"/>
        <v>2.0256000148701987</v>
      </c>
      <c r="M53" s="109">
        <f t="shared" si="8"/>
        <v>0.13191466867446086</v>
      </c>
      <c r="N53" s="10"/>
      <c r="O53" s="10"/>
      <c r="P53" s="10"/>
      <c r="Q53" s="10"/>
      <c r="R53" s="10"/>
      <c r="S53" s="10"/>
      <c r="T53" s="10"/>
      <c r="U53" s="10"/>
      <c r="V53" s="10"/>
      <c r="W53" s="10"/>
      <c r="X53" s="10"/>
      <c r="Y53" s="10"/>
      <c r="Z53" s="10"/>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D53" s="104"/>
      <c r="CE53" s="61"/>
      <c r="CF53" s="61"/>
      <c r="CG53" s="61"/>
      <c r="CH53" s="61"/>
      <c r="CI53" s="61"/>
      <c r="CJ53" s="61"/>
      <c r="CK53" s="61"/>
      <c r="CO53" s="105"/>
      <c r="CP53" s="105"/>
      <c r="CS53" s="103"/>
      <c r="CU53" s="61"/>
    </row>
    <row r="54" spans="1:99" ht="15">
      <c r="A54" s="1">
        <f t="shared" si="4"/>
        <v>16790</v>
      </c>
      <c r="B54" s="1">
        <v>46</v>
      </c>
      <c r="C54" s="13">
        <f t="shared" si="13"/>
        <v>0.12982057178898673</v>
      </c>
      <c r="D54" s="10">
        <f t="shared" si="6"/>
        <v>2.041601998911189</v>
      </c>
      <c r="E54" s="38">
        <f t="shared" si="9"/>
        <v>0.01600198404099018</v>
      </c>
      <c r="F54" s="10">
        <f t="shared" si="14"/>
        <v>0.0026349750736450383</v>
      </c>
      <c r="G54" s="10">
        <f t="shared" si="15"/>
        <v>0.012653369884899611</v>
      </c>
      <c r="H54" s="10">
        <f t="shared" si="16"/>
        <v>0.0007136390824455312</v>
      </c>
      <c r="I54" s="38">
        <f t="shared" si="11"/>
        <v>0.0026349750736450383</v>
      </c>
      <c r="J54" s="10">
        <f t="shared" si="7"/>
        <v>0.01600198404099018</v>
      </c>
      <c r="K54" s="10">
        <f t="shared" si="12"/>
        <v>0.01600198404099018</v>
      </c>
      <c r="L54" s="10">
        <f t="shared" si="10"/>
        <v>2.041601998911189</v>
      </c>
      <c r="M54" s="109">
        <f t="shared" si="8"/>
        <v>0.12982057178898673</v>
      </c>
      <c r="N54" s="10"/>
      <c r="O54" s="10"/>
      <c r="P54" s="10"/>
      <c r="Q54" s="10"/>
      <c r="R54" s="10"/>
      <c r="S54" s="10"/>
      <c r="T54" s="10"/>
      <c r="U54" s="10"/>
      <c r="V54" s="10"/>
      <c r="W54" s="10"/>
      <c r="X54" s="10"/>
      <c r="Y54" s="10"/>
      <c r="Z54" s="10"/>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D54" s="104"/>
      <c r="CE54" s="61"/>
      <c r="CF54" s="61"/>
      <c r="CG54" s="61"/>
      <c r="CH54" s="61"/>
      <c r="CI54" s="61"/>
      <c r="CJ54" s="61"/>
      <c r="CK54" s="61"/>
      <c r="CO54" s="105"/>
      <c r="CP54" s="105"/>
      <c r="CS54" s="103"/>
      <c r="CU54" s="61"/>
    </row>
    <row r="55" spans="1:99" ht="15">
      <c r="A55" s="1">
        <f t="shared" si="4"/>
        <v>17155</v>
      </c>
      <c r="B55" s="1">
        <v>47</v>
      </c>
      <c r="C55" s="13">
        <f t="shared" si="13"/>
        <v>0.12779803904628964</v>
      </c>
      <c r="D55" s="10">
        <f t="shared" si="6"/>
        <v>2.057304081082168</v>
      </c>
      <c r="E55" s="38">
        <f t="shared" si="9"/>
        <v>0.015702082170979015</v>
      </c>
      <c r="F55" s="10">
        <f t="shared" si="14"/>
        <v>0.0025855915753241606</v>
      </c>
      <c r="G55" s="10">
        <f t="shared" si="15"/>
        <v>0.012416226210671228</v>
      </c>
      <c r="H55" s="10">
        <f t="shared" si="16"/>
        <v>0.0007002643849836267</v>
      </c>
      <c r="I55" s="38">
        <f t="shared" si="11"/>
        <v>0.0025855915753241606</v>
      </c>
      <c r="J55" s="10">
        <f t="shared" si="7"/>
        <v>0.015702082170979015</v>
      </c>
      <c r="K55" s="10">
        <f t="shared" si="12"/>
        <v>0.015702082170979015</v>
      </c>
      <c r="L55" s="10">
        <f t="shared" si="10"/>
        <v>2.057304081082168</v>
      </c>
      <c r="M55" s="109">
        <f t="shared" si="8"/>
        <v>0.12779803904628967</v>
      </c>
      <c r="N55" s="10"/>
      <c r="O55" s="10"/>
      <c r="P55" s="10"/>
      <c r="Q55" s="10"/>
      <c r="R55" s="10"/>
      <c r="S55" s="10"/>
      <c r="T55" s="10"/>
      <c r="U55" s="10"/>
      <c r="V55" s="10"/>
      <c r="W55" s="10"/>
      <c r="X55" s="10"/>
      <c r="Y55" s="10"/>
      <c r="Z55" s="10"/>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D55" s="104"/>
      <c r="CE55" s="61"/>
      <c r="CF55" s="61"/>
      <c r="CG55" s="61"/>
      <c r="CH55" s="61"/>
      <c r="CI55" s="61"/>
      <c r="CJ55" s="61"/>
      <c r="CK55" s="61"/>
      <c r="CO55" s="105"/>
      <c r="CP55" s="105"/>
      <c r="CS55" s="103"/>
      <c r="CU55" s="61"/>
    </row>
    <row r="56" spans="1:99" ht="15">
      <c r="A56" s="1">
        <f t="shared" si="4"/>
        <v>17520</v>
      </c>
      <c r="B56" s="1">
        <v>48</v>
      </c>
      <c r="C56" s="13">
        <f t="shared" si="13"/>
        <v>0.1258433093023649</v>
      </c>
      <c r="D56" s="10">
        <f t="shared" si="6"/>
        <v>2.072717722879507</v>
      </c>
      <c r="E56" s="38">
        <f t="shared" si="9"/>
        <v>0.01541364179733895</v>
      </c>
      <c r="F56" s="10">
        <f t="shared" si="14"/>
        <v>0.0025380953902993816</v>
      </c>
      <c r="G56" s="10">
        <f t="shared" si="15"/>
        <v>0.01218814557216682</v>
      </c>
      <c r="H56" s="10">
        <f t="shared" si="16"/>
        <v>0.0006874008348727491</v>
      </c>
      <c r="I56" s="38">
        <f t="shared" si="11"/>
        <v>0.0025380953902993816</v>
      </c>
      <c r="J56" s="10">
        <f t="shared" si="7"/>
        <v>0.01541364179733895</v>
      </c>
      <c r="K56" s="10">
        <f t="shared" si="12"/>
        <v>0.01541364179733895</v>
      </c>
      <c r="L56" s="10">
        <f t="shared" si="10"/>
        <v>2.072717722879507</v>
      </c>
      <c r="M56" s="109">
        <f t="shared" si="8"/>
        <v>0.12584330930236493</v>
      </c>
      <c r="N56" s="10"/>
      <c r="O56" s="10"/>
      <c r="P56" s="10"/>
      <c r="Q56" s="10"/>
      <c r="R56" s="10"/>
      <c r="S56" s="10"/>
      <c r="T56" s="10"/>
      <c r="U56" s="10"/>
      <c r="V56" s="10"/>
      <c r="W56" s="10"/>
      <c r="X56" s="10"/>
      <c r="Y56" s="10"/>
      <c r="Z56" s="10"/>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D56" s="104"/>
      <c r="CE56" s="61"/>
      <c r="CF56" s="61"/>
      <c r="CG56" s="61"/>
      <c r="CH56" s="61"/>
      <c r="CI56" s="61"/>
      <c r="CJ56" s="61"/>
      <c r="CK56" s="61"/>
      <c r="CO56" s="105"/>
      <c r="CP56" s="105"/>
      <c r="CS56" s="103"/>
      <c r="CU56" s="61"/>
    </row>
    <row r="57" spans="1:99" ht="15">
      <c r="A57" s="1">
        <f t="shared" si="4"/>
        <v>17885</v>
      </c>
      <c r="B57" s="1">
        <v>49</v>
      </c>
      <c r="C57" s="13">
        <f t="shared" si="13"/>
        <v>0.12395288687623215</v>
      </c>
      <c r="D57" s="10">
        <f t="shared" si="6"/>
        <v>2.087853730120832</v>
      </c>
      <c r="E57" s="38">
        <f t="shared" si="9"/>
        <v>0.015136007241325355</v>
      </c>
      <c r="F57" s="10">
        <f t="shared" si="14"/>
        <v>0.0024923785508871943</v>
      </c>
      <c r="G57" s="10">
        <f t="shared" si="15"/>
        <v>0.01196860949957288</v>
      </c>
      <c r="H57" s="10">
        <f t="shared" si="16"/>
        <v>0.0006750191908652817</v>
      </c>
      <c r="I57" s="38">
        <f t="shared" si="11"/>
        <v>0.0024923785508871943</v>
      </c>
      <c r="J57" s="10">
        <f t="shared" si="7"/>
        <v>0.015136007241325355</v>
      </c>
      <c r="K57" s="10">
        <f t="shared" si="12"/>
        <v>0.015136007241325355</v>
      </c>
      <c r="L57" s="10">
        <f t="shared" si="10"/>
        <v>2.087853730120832</v>
      </c>
      <c r="M57" s="109">
        <f t="shared" si="8"/>
        <v>0.12395288687623215</v>
      </c>
      <c r="N57" s="10"/>
      <c r="O57" s="10"/>
      <c r="P57" s="10"/>
      <c r="Q57" s="10"/>
      <c r="R57" s="10"/>
      <c r="S57" s="10"/>
      <c r="T57" s="10"/>
      <c r="U57" s="10"/>
      <c r="V57" s="10"/>
      <c r="W57" s="10"/>
      <c r="X57" s="10"/>
      <c r="Y57" s="10"/>
      <c r="Z57" s="10"/>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D57" s="104"/>
      <c r="CE57" s="61"/>
      <c r="CF57" s="61"/>
      <c r="CG57" s="61"/>
      <c r="CH57" s="61"/>
      <c r="CI57" s="61"/>
      <c r="CJ57" s="61"/>
      <c r="CK57" s="61"/>
      <c r="CO57" s="105"/>
      <c r="CP57" s="105"/>
      <c r="CS57" s="103"/>
      <c r="CU57" s="61"/>
    </row>
    <row r="58" spans="1:99" ht="15">
      <c r="A58" s="1">
        <f t="shared" si="4"/>
        <v>18250</v>
      </c>
      <c r="B58" s="1">
        <v>50</v>
      </c>
      <c r="C58" s="13">
        <f t="shared" si="13"/>
        <v>0.12212351815874455</v>
      </c>
      <c r="D58" s="10">
        <f t="shared" si="6"/>
        <v>2.1027223025004242</v>
      </c>
      <c r="E58" s="38">
        <f t="shared" si="9"/>
        <v>0.014868572379592049</v>
      </c>
      <c r="F58" s="10">
        <f t="shared" si="14"/>
        <v>0.002448341249469703</v>
      </c>
      <c r="G58" s="10">
        <f t="shared" si="15"/>
        <v>0.011757138708390968</v>
      </c>
      <c r="H58" s="10">
        <f t="shared" si="16"/>
        <v>0.0006630924217313778</v>
      </c>
      <c r="I58" s="38">
        <f t="shared" si="11"/>
        <v>0.002448341249469703</v>
      </c>
      <c r="J58" s="10">
        <f t="shared" si="7"/>
        <v>0.014868572379592049</v>
      </c>
      <c r="K58" s="10">
        <f t="shared" si="12"/>
        <v>0.014868572379592049</v>
      </c>
      <c r="L58" s="10">
        <f t="shared" si="10"/>
        <v>2.1027223025004242</v>
      </c>
      <c r="M58" s="109">
        <f t="shared" si="8"/>
        <v>0.12212351815874456</v>
      </c>
      <c r="N58" s="10"/>
      <c r="O58" s="10"/>
      <c r="P58" s="10"/>
      <c r="Q58" s="10"/>
      <c r="R58" s="10"/>
      <c r="S58" s="10"/>
      <c r="T58" s="10"/>
      <c r="U58" s="10"/>
      <c r="V58" s="10"/>
      <c r="W58" s="10"/>
      <c r="X58" s="10"/>
      <c r="Y58" s="10"/>
      <c r="Z58" s="10"/>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D58" s="104"/>
      <c r="CE58" s="61"/>
      <c r="CF58" s="61"/>
      <c r="CG58" s="61"/>
      <c r="CH58" s="61"/>
      <c r="CI58" s="61"/>
      <c r="CJ58" s="61"/>
      <c r="CK58" s="61"/>
      <c r="CO58" s="105"/>
      <c r="CP58" s="105"/>
      <c r="CS58" s="103"/>
      <c r="CU58" s="61"/>
    </row>
    <row r="59" spans="1:99" ht="15">
      <c r="A59"/>
      <c r="B59"/>
      <c r="C59"/>
      <c r="D59"/>
      <c r="E59" s="14"/>
      <c r="F59" s="2"/>
      <c r="G59" s="2"/>
      <c r="H59" s="2"/>
      <c r="I59" s="76"/>
      <c r="J59" s="2"/>
      <c r="K59"/>
      <c r="L59"/>
      <c r="M59" s="14"/>
      <c r="N59" s="3"/>
      <c r="O59" s="3"/>
      <c r="P59" s="3"/>
      <c r="Q59" s="3"/>
      <c r="R59" s="3"/>
      <c r="S59" s="3"/>
      <c r="T59" s="3"/>
      <c r="U59" s="3"/>
      <c r="V59" s="3"/>
      <c r="W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E59" s="3"/>
      <c r="CF59" s="3"/>
      <c r="CG59" s="3"/>
      <c r="CH59" s="3"/>
      <c r="CI59" s="3"/>
      <c r="CJ59" s="3"/>
      <c r="CK59" s="3"/>
      <c r="CS59" s="103"/>
      <c r="CU59" s="61"/>
    </row>
    <row r="60" spans="1:105" ht="15">
      <c r="A60"/>
      <c r="B60"/>
      <c r="C60"/>
      <c r="D60"/>
      <c r="E60" s="14"/>
      <c r="F60" s="2"/>
      <c r="G60" s="2"/>
      <c r="H60" s="2"/>
      <c r="I60" s="76"/>
      <c r="J60" s="2"/>
      <c r="K60"/>
      <c r="L60"/>
      <c r="M60" s="14"/>
      <c r="N60" s="3"/>
      <c r="O60" s="3"/>
      <c r="P60" s="3"/>
      <c r="Q60" s="3"/>
      <c r="R60" s="3"/>
      <c r="S60" s="3"/>
      <c r="T60" s="3"/>
      <c r="U60" s="3"/>
      <c r="V60" s="3"/>
      <c r="W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D60" s="61"/>
      <c r="CE60" s="61"/>
      <c r="CF60" s="3"/>
      <c r="CG60" s="3"/>
      <c r="CH60" s="3"/>
      <c r="CI60" s="3"/>
      <c r="CJ60" s="3"/>
      <c r="CK60" s="61"/>
      <c r="CS60" s="103"/>
      <c r="CU60" s="107"/>
      <c r="DA60" s="7">
        <f>SUM(CW60:CZ60)</f>
        <v>0</v>
      </c>
    </row>
    <row r="61" spans="1:89" ht="15">
      <c r="A61"/>
      <c r="B61"/>
      <c r="C61"/>
      <c r="D61"/>
      <c r="E61" s="14"/>
      <c r="F61" s="2"/>
      <c r="G61" s="2"/>
      <c r="H61" s="2"/>
      <c r="I61" s="76"/>
      <c r="J61" s="2"/>
      <c r="K61"/>
      <c r="L61"/>
      <c r="M61" s="14"/>
      <c r="N61" s="3"/>
      <c r="O61" s="3"/>
      <c r="P61" s="3"/>
      <c r="Q61" s="3"/>
      <c r="R61" s="3"/>
      <c r="S61" s="3"/>
      <c r="T61" s="3"/>
      <c r="U61" s="3"/>
      <c r="V61" s="3"/>
      <c r="W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E61" s="3"/>
      <c r="CF61" s="3"/>
      <c r="CG61" s="3"/>
      <c r="CH61" s="3"/>
      <c r="CI61" s="3"/>
      <c r="CJ61" s="3"/>
      <c r="CK61" s="3"/>
    </row>
    <row r="62" spans="1:89" ht="15">
      <c r="A62"/>
      <c r="B62"/>
      <c r="C62"/>
      <c r="D62"/>
      <c r="E62" s="14"/>
      <c r="F62" s="2"/>
      <c r="G62" s="2"/>
      <c r="H62" s="2"/>
      <c r="I62" s="76"/>
      <c r="J62" s="2"/>
      <c r="K62"/>
      <c r="L62"/>
      <c r="M62" s="14"/>
      <c r="N62" s="3"/>
      <c r="O62" s="3"/>
      <c r="P62" s="3"/>
      <c r="Q62" s="3"/>
      <c r="R62" s="3"/>
      <c r="S62" s="3"/>
      <c r="T62" s="3"/>
      <c r="U62" s="3"/>
      <c r="V62" s="3"/>
      <c r="W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E62" s="104"/>
      <c r="CF62" s="3"/>
      <c r="CG62" s="3"/>
      <c r="CH62" s="3"/>
      <c r="CI62" s="3"/>
      <c r="CJ62" s="3"/>
      <c r="CK62" s="3"/>
    </row>
    <row r="63" spans="1:89" ht="15">
      <c r="A63"/>
      <c r="B63"/>
      <c r="C63"/>
      <c r="D63"/>
      <c r="E63" s="14"/>
      <c r="F63" s="2"/>
      <c r="G63" s="2"/>
      <c r="H63" s="2"/>
      <c r="I63" s="76"/>
      <c r="J63" s="2"/>
      <c r="K63"/>
      <c r="L63"/>
      <c r="M63" s="14"/>
      <c r="N63" s="3"/>
      <c r="O63" s="3"/>
      <c r="P63" s="3"/>
      <c r="Q63" s="3"/>
      <c r="R63" s="3"/>
      <c r="S63" s="3"/>
      <c r="T63" s="3"/>
      <c r="U63" s="3"/>
      <c r="V63" s="3"/>
      <c r="W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E63" s="3"/>
      <c r="CF63" s="3"/>
      <c r="CG63" s="3"/>
      <c r="CH63" s="3"/>
      <c r="CI63" s="3"/>
      <c r="CJ63" s="3"/>
      <c r="CK63" s="3"/>
    </row>
    <row r="64" spans="1:89" ht="15">
      <c r="A64"/>
      <c r="B64"/>
      <c r="C64"/>
      <c r="D64"/>
      <c r="E64" s="14"/>
      <c r="F64" s="2"/>
      <c r="G64" s="2"/>
      <c r="H64" s="2"/>
      <c r="I64" s="76"/>
      <c r="J64" s="2"/>
      <c r="K64"/>
      <c r="L64"/>
      <c r="M64" s="14"/>
      <c r="N64" s="3"/>
      <c r="O64" s="3"/>
      <c r="P64" s="3"/>
      <c r="Q64" s="3"/>
      <c r="R64" s="3"/>
      <c r="S64" s="3"/>
      <c r="T64" s="3"/>
      <c r="U64" s="3"/>
      <c r="V64" s="3"/>
      <c r="W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E64" s="3"/>
      <c r="CF64" s="3"/>
      <c r="CG64" s="3"/>
      <c r="CH64" s="3"/>
      <c r="CI64" s="3"/>
      <c r="CJ64" s="3"/>
      <c r="CK64" s="3"/>
    </row>
    <row r="65" spans="1:89" ht="15">
      <c r="A65"/>
      <c r="B65"/>
      <c r="C65"/>
      <c r="D65"/>
      <c r="E65" s="14"/>
      <c r="F65" s="2"/>
      <c r="G65" s="2"/>
      <c r="H65" s="2"/>
      <c r="I65" s="76"/>
      <c r="J65" s="2"/>
      <c r="K65"/>
      <c r="L65"/>
      <c r="M65" s="14"/>
      <c r="N65" s="3"/>
      <c r="O65" s="3"/>
      <c r="P65" s="3"/>
      <c r="Q65" s="3"/>
      <c r="R65" s="3"/>
      <c r="S65" s="3"/>
      <c r="T65" s="3"/>
      <c r="U65" s="3"/>
      <c r="V65" s="3"/>
      <c r="W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E65" s="3"/>
      <c r="CF65" s="3"/>
      <c r="CG65" s="3"/>
      <c r="CH65" s="3"/>
      <c r="CI65" s="3"/>
      <c r="CJ65" s="3"/>
      <c r="CK65" s="3"/>
    </row>
    <row r="66" spans="1:89" ht="15">
      <c r="A66"/>
      <c r="B66"/>
      <c r="C66"/>
      <c r="D66"/>
      <c r="E66" s="14"/>
      <c r="F66" s="2"/>
      <c r="G66" s="2"/>
      <c r="H66" s="2"/>
      <c r="I66" s="76"/>
      <c r="J66" s="2"/>
      <c r="K66"/>
      <c r="L66"/>
      <c r="M66" s="14"/>
      <c r="N66" s="3"/>
      <c r="O66" s="3"/>
      <c r="P66" s="3"/>
      <c r="Q66" s="3"/>
      <c r="R66" s="3"/>
      <c r="S66" s="3"/>
      <c r="T66" s="3"/>
      <c r="U66" s="3"/>
      <c r="V66" s="3"/>
      <c r="W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E66" s="3"/>
      <c r="CF66" s="3"/>
      <c r="CG66" s="3"/>
      <c r="CH66" s="3"/>
      <c r="CI66" s="3"/>
      <c r="CJ66" s="3"/>
      <c r="CK66" s="3"/>
    </row>
    <row r="67" spans="1:89" ht="15">
      <c r="A67"/>
      <c r="B67"/>
      <c r="C67"/>
      <c r="D67"/>
      <c r="E67" s="14"/>
      <c r="F67" s="2"/>
      <c r="G67" s="2"/>
      <c r="H67" s="2"/>
      <c r="I67" s="76"/>
      <c r="J67" s="2"/>
      <c r="K67"/>
      <c r="L67"/>
      <c r="M67" s="14"/>
      <c r="N67" s="3"/>
      <c r="O67" s="3"/>
      <c r="P67" s="3"/>
      <c r="Q67" s="3"/>
      <c r="R67" s="3"/>
      <c r="S67" s="3"/>
      <c r="T67" s="3"/>
      <c r="U67" s="3"/>
      <c r="V67" s="3"/>
      <c r="W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E67" s="3"/>
      <c r="CF67" s="3"/>
      <c r="CG67" s="3"/>
      <c r="CH67" s="3"/>
      <c r="CI67" s="3"/>
      <c r="CJ67" s="3"/>
      <c r="CK67" s="3"/>
    </row>
    <row r="68" spans="1:89" ht="15">
      <c r="A68"/>
      <c r="B68"/>
      <c r="C68"/>
      <c r="D68"/>
      <c r="E68" s="14"/>
      <c r="F68" s="2"/>
      <c r="G68" s="2"/>
      <c r="H68" s="2"/>
      <c r="I68" s="76"/>
      <c r="J68" s="2"/>
      <c r="K68"/>
      <c r="L68"/>
      <c r="M68" s="14"/>
      <c r="N68" s="3"/>
      <c r="O68" s="3"/>
      <c r="P68" s="3"/>
      <c r="Q68" s="3"/>
      <c r="R68" s="3"/>
      <c r="S68" s="3"/>
      <c r="T68" s="3"/>
      <c r="U68" s="3"/>
      <c r="V68" s="3"/>
      <c r="W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E68" s="3"/>
      <c r="CF68" s="3"/>
      <c r="CG68" s="3"/>
      <c r="CH68" s="3"/>
      <c r="CI68" s="3"/>
      <c r="CJ68" s="3"/>
      <c r="CK68" s="3"/>
    </row>
    <row r="69" spans="1:89" ht="15">
      <c r="A69"/>
      <c r="B69"/>
      <c r="C69"/>
      <c r="D69"/>
      <c r="E69" s="14"/>
      <c r="F69" s="2"/>
      <c r="G69" s="2"/>
      <c r="H69" s="2"/>
      <c r="I69" s="76"/>
      <c r="J69" s="2"/>
      <c r="K69"/>
      <c r="L69"/>
      <c r="M69" s="14"/>
      <c r="N69" s="3"/>
      <c r="O69" s="3"/>
      <c r="P69" s="3"/>
      <c r="Q69" s="3"/>
      <c r="R69" s="3"/>
      <c r="S69" s="3"/>
      <c r="T69" s="3"/>
      <c r="U69" s="3"/>
      <c r="V69" s="3"/>
      <c r="W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E69" s="3"/>
      <c r="CF69" s="3"/>
      <c r="CG69" s="3"/>
      <c r="CH69" s="3"/>
      <c r="CI69" s="3"/>
      <c r="CJ69" s="3"/>
      <c r="CK69" s="3"/>
    </row>
    <row r="70" spans="1:89" ht="15">
      <c r="A70"/>
      <c r="B70"/>
      <c r="C70"/>
      <c r="D70"/>
      <c r="E70" s="14"/>
      <c r="F70" s="2"/>
      <c r="G70" s="2"/>
      <c r="H70" s="2"/>
      <c r="I70" s="76"/>
      <c r="J70" s="2"/>
      <c r="K70"/>
      <c r="L70"/>
      <c r="M70" s="14"/>
      <c r="N70" s="3"/>
      <c r="O70" s="3"/>
      <c r="P70" s="3"/>
      <c r="Q70" s="3"/>
      <c r="R70" s="3"/>
      <c r="S70" s="3"/>
      <c r="T70" s="3"/>
      <c r="U70" s="3"/>
      <c r="V70" s="3"/>
      <c r="W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E70" s="3"/>
      <c r="CF70" s="3"/>
      <c r="CG70" s="3"/>
      <c r="CH70" s="3"/>
      <c r="CI70" s="3"/>
      <c r="CJ70" s="3"/>
      <c r="CK70" s="3"/>
    </row>
    <row r="71" spans="1:89" ht="15">
      <c r="A71"/>
      <c r="B71"/>
      <c r="C71"/>
      <c r="D71"/>
      <c r="E71" s="14"/>
      <c r="F71" s="2"/>
      <c r="G71" s="2"/>
      <c r="H71" s="2"/>
      <c r="I71" s="76"/>
      <c r="J71" s="2"/>
      <c r="K71"/>
      <c r="L71"/>
      <c r="M71" s="14"/>
      <c r="N71" s="3"/>
      <c r="O71" s="3"/>
      <c r="P71" s="3"/>
      <c r="Q71" s="3"/>
      <c r="R71" s="3"/>
      <c r="S71" s="3"/>
      <c r="T71" s="3"/>
      <c r="U71" s="3"/>
      <c r="V71" s="3"/>
      <c r="W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E71" s="3"/>
      <c r="CF71" s="3"/>
      <c r="CG71" s="3"/>
      <c r="CH71" s="3"/>
      <c r="CI71" s="3"/>
      <c r="CJ71" s="3"/>
      <c r="CK71" s="3"/>
    </row>
    <row r="72" spans="1:89" ht="15">
      <c r="A72"/>
      <c r="B72"/>
      <c r="C72"/>
      <c r="D72"/>
      <c r="E72" s="14"/>
      <c r="F72" s="2"/>
      <c r="G72" s="2"/>
      <c r="H72" s="2"/>
      <c r="I72" s="76"/>
      <c r="J72" s="2"/>
      <c r="K72"/>
      <c r="L72"/>
      <c r="M72" s="14"/>
      <c r="N72" s="3"/>
      <c r="O72" s="3"/>
      <c r="P72" s="3"/>
      <c r="Q72" s="3"/>
      <c r="R72" s="3"/>
      <c r="S72" s="3"/>
      <c r="T72" s="3"/>
      <c r="U72" s="3"/>
      <c r="V72" s="3"/>
      <c r="W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E72" s="3"/>
      <c r="CF72" s="3"/>
      <c r="CG72" s="3"/>
      <c r="CH72" s="3"/>
      <c r="CI72" s="3"/>
      <c r="CJ72" s="3"/>
      <c r="CK72" s="3"/>
    </row>
    <row r="73" spans="1:89" ht="15">
      <c r="A73"/>
      <c r="B73"/>
      <c r="C73"/>
      <c r="D73"/>
      <c r="E73" s="14"/>
      <c r="F73" s="2"/>
      <c r="G73" s="2"/>
      <c r="H73" s="2"/>
      <c r="I73" s="76"/>
      <c r="J73" s="2"/>
      <c r="K73"/>
      <c r="L73"/>
      <c r="M73" s="14"/>
      <c r="N73" s="3"/>
      <c r="O73" s="3"/>
      <c r="P73" s="3"/>
      <c r="Q73" s="3"/>
      <c r="R73" s="3"/>
      <c r="S73" s="3"/>
      <c r="T73" s="3"/>
      <c r="U73" s="3"/>
      <c r="V73" s="3"/>
      <c r="W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E73" s="3"/>
      <c r="CF73" s="3"/>
      <c r="CG73" s="3"/>
      <c r="CH73" s="3"/>
      <c r="CI73" s="3"/>
      <c r="CJ73" s="3"/>
      <c r="CK73" s="3"/>
    </row>
    <row r="74" spans="1:89" ht="15">
      <c r="A74"/>
      <c r="B74"/>
      <c r="C74"/>
      <c r="D74"/>
      <c r="E74" s="14"/>
      <c r="F74" s="2"/>
      <c r="G74" s="2"/>
      <c r="H74" s="2"/>
      <c r="I74" s="76"/>
      <c r="J74" s="2"/>
      <c r="K74"/>
      <c r="L74"/>
      <c r="M74" s="14"/>
      <c r="N74" s="3"/>
      <c r="O74" s="3"/>
      <c r="P74" s="3"/>
      <c r="Q74" s="3"/>
      <c r="R74" s="3"/>
      <c r="S74" s="3"/>
      <c r="T74" s="3"/>
      <c r="U74" s="3"/>
      <c r="V74" s="3"/>
      <c r="W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E74" s="3"/>
      <c r="CF74" s="3"/>
      <c r="CG74" s="3"/>
      <c r="CH74" s="3"/>
      <c r="CI74" s="3"/>
      <c r="CJ74" s="3"/>
      <c r="CK74" s="3"/>
    </row>
    <row r="75" spans="1:89" ht="15">
      <c r="A75"/>
      <c r="B75"/>
      <c r="C75"/>
      <c r="D75"/>
      <c r="E75" s="14"/>
      <c r="F75" s="2"/>
      <c r="G75" s="2"/>
      <c r="H75" s="2"/>
      <c r="I75" s="76"/>
      <c r="J75" s="2"/>
      <c r="K75"/>
      <c r="L75"/>
      <c r="M75" s="14"/>
      <c r="N75" s="3"/>
      <c r="O75" s="3"/>
      <c r="P75" s="3"/>
      <c r="Q75" s="3"/>
      <c r="R75" s="3"/>
      <c r="S75" s="3"/>
      <c r="T75" s="3"/>
      <c r="U75" s="3"/>
      <c r="V75" s="3"/>
      <c r="W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E75" s="3"/>
      <c r="CF75" s="3"/>
      <c r="CG75" s="3"/>
      <c r="CH75" s="3"/>
      <c r="CI75" s="3"/>
      <c r="CJ75" s="3"/>
      <c r="CK75" s="3"/>
    </row>
    <row r="76" spans="1:89" ht="15">
      <c r="A76"/>
      <c r="B76"/>
      <c r="C76"/>
      <c r="D76"/>
      <c r="E76" s="14"/>
      <c r="F76" s="2"/>
      <c r="G76" s="2"/>
      <c r="H76" s="2"/>
      <c r="I76" s="76"/>
      <c r="J76" s="2"/>
      <c r="K76"/>
      <c r="L76"/>
      <c r="M76" s="14"/>
      <c r="N76" s="3"/>
      <c r="O76" s="3"/>
      <c r="P76" s="3"/>
      <c r="Q76" s="3"/>
      <c r="R76" s="3"/>
      <c r="S76" s="3"/>
      <c r="T76" s="3"/>
      <c r="U76" s="3"/>
      <c r="V76" s="3"/>
      <c r="W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E76" s="3"/>
      <c r="CF76" s="3"/>
      <c r="CG76" s="3"/>
      <c r="CH76" s="3"/>
      <c r="CI76" s="3"/>
      <c r="CJ76" s="3"/>
      <c r="CK76" s="3"/>
    </row>
    <row r="77" spans="1:89" ht="15">
      <c r="A77"/>
      <c r="B77"/>
      <c r="C77"/>
      <c r="D77"/>
      <c r="E77" s="14"/>
      <c r="F77" s="2"/>
      <c r="G77" s="2"/>
      <c r="H77" s="2"/>
      <c r="I77" s="76"/>
      <c r="J77" s="2"/>
      <c r="K77"/>
      <c r="L77"/>
      <c r="M77" s="14"/>
      <c r="N77" s="3"/>
      <c r="O77" s="3"/>
      <c r="P77" s="3"/>
      <c r="Q77" s="3"/>
      <c r="R77" s="3"/>
      <c r="S77" s="3"/>
      <c r="T77" s="3"/>
      <c r="U77" s="3"/>
      <c r="V77" s="3"/>
      <c r="W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E77" s="3"/>
      <c r="CF77" s="3"/>
      <c r="CG77" s="3"/>
      <c r="CH77" s="3"/>
      <c r="CI77" s="3"/>
      <c r="CJ77" s="3"/>
      <c r="CK77" s="3"/>
    </row>
    <row r="78" spans="1:89" ht="15">
      <c r="A78"/>
      <c r="B78"/>
      <c r="C78"/>
      <c r="D78"/>
      <c r="E78" s="14"/>
      <c r="F78" s="2"/>
      <c r="G78" s="2"/>
      <c r="H78" s="2"/>
      <c r="I78" s="76"/>
      <c r="J78" s="2"/>
      <c r="K78"/>
      <c r="L78"/>
      <c r="M78" s="14"/>
      <c r="N78" s="3"/>
      <c r="O78" s="3"/>
      <c r="P78" s="3"/>
      <c r="Q78" s="3"/>
      <c r="R78" s="3"/>
      <c r="S78" s="3"/>
      <c r="T78" s="3"/>
      <c r="U78" s="3"/>
      <c r="V78" s="3"/>
      <c r="W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E78" s="3"/>
      <c r="CF78" s="3"/>
      <c r="CG78" s="3"/>
      <c r="CH78" s="3"/>
      <c r="CI78" s="3"/>
      <c r="CJ78" s="3"/>
      <c r="CK78" s="3"/>
    </row>
  </sheetData>
  <sheetProtection password="C3C9" sheet="1"/>
  <mergeCells count="4">
    <mergeCell ref="F3:I3"/>
    <mergeCell ref="J3:M3"/>
    <mergeCell ref="C3:E3"/>
    <mergeCell ref="F5:H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Oxford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campbell</dc:creator>
  <cp:keywords/>
  <dc:description/>
  <cp:lastModifiedBy>msdit</cp:lastModifiedBy>
  <cp:lastPrinted>2008-03-27T13:54:16Z</cp:lastPrinted>
  <dcterms:created xsi:type="dcterms:W3CDTF">2007-08-28T12:00:19Z</dcterms:created>
  <dcterms:modified xsi:type="dcterms:W3CDTF">2015-03-27T12:17:09Z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