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HERC Publications\Seamus\"/>
    </mc:Choice>
  </mc:AlternateContent>
  <bookViews>
    <workbookView xWindow="480" yWindow="90" windowWidth="18195" windowHeight="12075" tabRatio="645"/>
  </bookViews>
  <sheets>
    <sheet name="Annual hospital cost prediction" sheetId="2" r:id="rId1"/>
    <sheet name="Regression results" sheetId="4" state="hidden" r:id="rId2"/>
    <sheet name="Calculation sheet" sheetId="3" state="hidden" r:id="rId3"/>
  </sheets>
  <calcPr calcId="152511"/>
</workbook>
</file>

<file path=xl/calcChain.xml><?xml version="1.0" encoding="utf-8"?>
<calcChain xmlns="http://schemas.openxmlformats.org/spreadsheetml/2006/main">
  <c r="B13" i="3" l="1"/>
  <c r="B12" i="3"/>
  <c r="B11" i="3"/>
  <c r="B10" i="3"/>
  <c r="B9" i="3"/>
  <c r="C59" i="4"/>
  <c r="C58" i="4"/>
  <c r="C57" i="4"/>
  <c r="C53" i="4"/>
  <c r="C54" i="4"/>
  <c r="C55" i="4"/>
  <c r="C56" i="4"/>
  <c r="C52" i="4"/>
  <c r="C47" i="4"/>
  <c r="C48" i="4"/>
  <c r="C49" i="4"/>
  <c r="C50" i="4"/>
  <c r="C51" i="4"/>
  <c r="C46" i="4"/>
  <c r="C45" i="4"/>
  <c r="B16" i="3" l="1"/>
  <c r="B8" i="3"/>
  <c r="B7" i="3"/>
  <c r="B6" i="3"/>
  <c r="B5" i="3"/>
  <c r="B4" i="3"/>
  <c r="B3" i="3"/>
  <c r="B14" i="3" l="1"/>
  <c r="B15" i="3"/>
  <c r="D7" i="3" l="1"/>
  <c r="D4" i="3"/>
  <c r="J22" i="2" s="1"/>
  <c r="J7" i="3"/>
  <c r="H7" i="3"/>
  <c r="Q7" i="3"/>
  <c r="R7" i="3"/>
  <c r="I7" i="3"/>
  <c r="L7" i="3"/>
  <c r="K7" i="3"/>
  <c r="P7" i="3"/>
  <c r="N7" i="3"/>
  <c r="G7" i="3"/>
  <c r="E7" i="3"/>
  <c r="M7" i="3"/>
  <c r="O7" i="3"/>
  <c r="F7" i="3"/>
  <c r="D10" i="3" l="1" a="1"/>
  <c r="D10" i="3" s="1"/>
  <c r="D13" i="3" s="1"/>
  <c r="J23" i="2" s="1"/>
</calcChain>
</file>

<file path=xl/sharedStrings.xml><?xml version="1.0" encoding="utf-8"?>
<sst xmlns="http://schemas.openxmlformats.org/spreadsheetml/2006/main" count="110" uniqueCount="65">
  <si>
    <t>Regression coefficients</t>
  </si>
  <si>
    <t>Variance-covariance matrix</t>
  </si>
  <si>
    <t>CVD stage</t>
  </si>
  <si>
    <t>renal stage</t>
  </si>
  <si>
    <t>Dialysis, initiated in the current year</t>
  </si>
  <si>
    <t>Patient has diabetes</t>
  </si>
  <si>
    <t>diab</t>
  </si>
  <si>
    <t>Mean cost</t>
  </si>
  <si>
    <t>parameter values</t>
  </si>
  <si>
    <t>X * e(V)</t>
  </si>
  <si>
    <t>Var = X * e(V) * X'</t>
  </si>
  <si>
    <t>SE = SQRT(Var)</t>
  </si>
  <si>
    <t>CKD 1-3B</t>
  </si>
  <si>
    <t>CKD 4</t>
  </si>
  <si>
    <t>CKD 5</t>
  </si>
  <si>
    <t>Kidney transplantation in the current year</t>
  </si>
  <si>
    <t>On transplant since an earlier year</t>
  </si>
  <si>
    <t>On dialysis since an earlier year</t>
  </si>
  <si>
    <t>Annual hospital cost of the patient</t>
  </si>
  <si>
    <t xml:space="preserve">Please select the patient characteristics from the lists below. </t>
  </si>
  <si>
    <t>Mean annual hospital care cost (UK 2011)</t>
  </si>
  <si>
    <t>Standard error of the mean cost</t>
  </si>
  <si>
    <t>Additional costs of kidney stage at the end of the year realtive to CKD 1-3B</t>
  </si>
  <si>
    <t xml:space="preserve">      On functioning kidney transplantation from the current annual period [CKD:T0]</t>
  </si>
  <si>
    <t xml:space="preserve">        In CKD stage 4 [CKD:4]</t>
  </si>
  <si>
    <t xml:space="preserve">        In CKD stage 5 [CKD:5]</t>
  </si>
  <si>
    <t xml:space="preserve">      On functioning kidney transplant from an earlier annual period [CKD:T1]</t>
  </si>
  <si>
    <t xml:space="preserve">      On maintenance dialysis initiated in the current annual period [CKD:D0]</t>
  </si>
  <si>
    <t xml:space="preserve">      On maintenance dialysis initiated in an earlier annual period [CKD:D1]</t>
  </si>
  <si>
    <t>Additional costs of event states relative to no vascular disease</t>
  </si>
  <si>
    <t>Interaction terms betweeen being kidney disease stage and event states</t>
  </si>
  <si>
    <t>Demograohic characteristics (additional costs)</t>
  </si>
  <si>
    <t xml:space="preserve">       On dialysis (initiated in this or an earlier year) and experiencing a NFMVE this year [INT:1]</t>
  </si>
  <si>
    <t xml:space="preserve">       On dialysis (initiated in this or an earlier year) and dying from vascular or non-vascular death this year [INT:2]</t>
  </si>
  <si>
    <t xml:space="preserve">       With prior diabetes [DIAB]</t>
  </si>
  <si>
    <t>In CKD stage 1-3B, with no vascular disease and no diabetes at end of the year (equation intercept) [REF]</t>
  </si>
  <si>
    <t>[REF]</t>
  </si>
  <si>
    <t>[CKD:4]</t>
  </si>
  <si>
    <t>[CKD:5]</t>
  </si>
  <si>
    <t>[CKD:T0]</t>
  </si>
  <si>
    <t>[CKD:T1]</t>
  </si>
  <si>
    <t>[CKD:D0]</t>
  </si>
  <si>
    <t>[CKD:D1]</t>
  </si>
  <si>
    <t>[VD:1]</t>
  </si>
  <si>
    <t>[VD:2]</t>
  </si>
  <si>
    <t>[VD:3]</t>
  </si>
  <si>
    <t>[VD:4]</t>
  </si>
  <si>
    <t>[VD:5]</t>
  </si>
  <si>
    <t>[INT:1]</t>
  </si>
  <si>
    <t>[INT:2]</t>
  </si>
  <si>
    <t>[DIAB]</t>
  </si>
  <si>
    <t>regression coefficients</t>
  </si>
  <si>
    <t xml:space="preserve">        Died from non-vascualr cause in the current annual period [VD:2]</t>
  </si>
  <si>
    <t xml:space="preserve">        Died from vascular cause in the current annual period [VD:1]</t>
  </si>
  <si>
    <t xml:space="preserve">        Experienced non-fatal MVE during the current annual period and alive at the end of the annual period [VD:3]</t>
  </si>
  <si>
    <t xml:space="preserve">        Latest non-fatal MVE experienced in the preceding annual period  and alive at the end of the annual period [VD:4]</t>
  </si>
  <si>
    <t xml:space="preserve">         Other vascular disease (defined as with vascular disease at baseline or experienced latest non-fatal MVE two or more years previously) and alive at the end of the annual period [VD:5]</t>
  </si>
  <si>
    <t>Kidney disease stage  (select only one corresponding to stage at the end of the annual period)</t>
  </si>
  <si>
    <t>CVD state (select  only one corresponding to the highest order in hierarchy within the annual period)</t>
  </si>
  <si>
    <t>Died from vascular cause in the current annual period</t>
  </si>
  <si>
    <t>Died from non-vascular cause in the current annual period</t>
  </si>
  <si>
    <t xml:space="preserve">Latest non-fatal MVE experienced in the preceding annual period </t>
  </si>
  <si>
    <t>Other vascular disease (defined as with vascular disease at baseline or experienced latest non-fatal MVE two or more years previously)</t>
  </si>
  <si>
    <t>Without vascular disease</t>
  </si>
  <si>
    <t>Experienced non-fatal major vascualr event (MVE) during the current annual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</si>
</sst>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&quot;£&quot;#,##0"/>
    <numFmt numFmtId="165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Times New Roman"/>
      <family val="1"/>
    </font>
    <font>
      <sz val="11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Arial"/>
      <family val="2"/>
    </font>
    <font>
      <i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 style="medium">
        <color rgb="FFDDDDDD"/>
      </right>
      <top/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/>
      <bottom/>
      <diagonal/>
    </border>
  </borders>
  <cellStyleXfs count="4">
    <xf numFmtId="0" fontId="0" fillId="0" borderId="0"/>
    <xf numFmtId="0" fontId="4" fillId="0" borderId="0"/>
    <xf numFmtId="9" fontId="4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0" fillId="0" borderId="0" xfId="0" applyFill="1"/>
    <xf numFmtId="0" fontId="0" fillId="2" borderId="0" xfId="0" applyFill="1" applyBorder="1"/>
    <xf numFmtId="164" fontId="3" fillId="3" borderId="0" xfId="0" applyNumberFormat="1" applyFont="1" applyFill="1"/>
    <xf numFmtId="0" fontId="6" fillId="0" borderId="0" xfId="0" applyFont="1" applyAlignment="1">
      <alignment vertical="center"/>
    </xf>
    <xf numFmtId="0" fontId="8" fillId="0" borderId="0" xfId="0" applyFont="1"/>
    <xf numFmtId="0" fontId="9" fillId="0" borderId="1" xfId="0" applyFont="1" applyBorder="1" applyAlignment="1">
      <alignment horizontal="justify" vertical="center" wrapText="1"/>
    </xf>
    <xf numFmtId="0" fontId="9" fillId="0" borderId="2" xfId="0" applyFont="1" applyBorder="1" applyAlignment="1">
      <alignment horizontal="justify" vertical="center" wrapText="1"/>
    </xf>
    <xf numFmtId="0" fontId="10" fillId="0" borderId="0" xfId="0" applyFont="1" applyBorder="1" applyAlignment="1">
      <alignment horizontal="justify" vertical="center" wrapText="1"/>
    </xf>
    <xf numFmtId="165" fontId="0" fillId="0" borderId="0" xfId="3" applyNumberFormat="1" applyFont="1"/>
    <xf numFmtId="165" fontId="0" fillId="0" borderId="0" xfId="0" applyNumberFormat="1"/>
    <xf numFmtId="0" fontId="0" fillId="0" borderId="0" xfId="0" applyFont="1" applyAlignment="1">
      <alignment horizontal="left" vertical="top" wrapText="1"/>
    </xf>
    <xf numFmtId="0" fontId="5" fillId="4" borderId="0" xfId="0" applyFont="1" applyFill="1"/>
    <xf numFmtId="0" fontId="0" fillId="4" borderId="0" xfId="0" applyFill="1"/>
    <xf numFmtId="0" fontId="0" fillId="0" borderId="3" xfId="0" applyFont="1" applyBorder="1" applyAlignment="1">
      <alignment horizontal="justify" vertical="center" wrapText="1"/>
    </xf>
    <xf numFmtId="0" fontId="0" fillId="0" borderId="4" xfId="0" applyFont="1" applyBorder="1" applyAlignment="1">
      <alignment horizontal="justify" vertical="center" wrapText="1"/>
    </xf>
    <xf numFmtId="0" fontId="0" fillId="0" borderId="5" xfId="0" applyFont="1" applyFill="1" applyBorder="1" applyAlignment="1">
      <alignment horizontal="justify" vertical="center" wrapText="1"/>
    </xf>
    <xf numFmtId="0" fontId="1" fillId="0" borderId="0" xfId="0" applyFont="1" applyAlignment="1">
      <alignment horizontal="left" vertical="top" wrapText="1"/>
    </xf>
  </cellXfs>
  <cellStyles count="4">
    <cellStyle name="Comma" xfId="3" builtinId="3"/>
    <cellStyle name="Normal" xfId="0" builtinId="0"/>
    <cellStyle name="Normal 2" xfId="1"/>
    <cellStyle name="Percent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List" dx="16" fmlaLink="$A$5" fmlaRange="$U$4:$U$9" noThreeD="1" sel="1" val="0"/>
</file>

<file path=xl/ctrlProps/ctrlProp2.xml><?xml version="1.0" encoding="utf-8"?>
<formControlPr xmlns="http://schemas.microsoft.com/office/spreadsheetml/2009/9/main" objectType="List" dx="16" fmlaLink="$A$12" fmlaRange="$V$4:$V$10" noThreeD="1" sel="1" val="0"/>
</file>

<file path=xl/ctrlProps/ctrlProp3.xml><?xml version="1.0" encoding="utf-8"?>
<formControlPr xmlns="http://schemas.microsoft.com/office/spreadsheetml/2009/9/main" objectType="List" dx="16" fmlaLink="$C$19" fmlaRange="$W$4:$W$5" noThreeD="1" sel="2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3</xdr:row>
          <xdr:rowOff>400050</xdr:rowOff>
        </xdr:from>
        <xdr:to>
          <xdr:col>8</xdr:col>
          <xdr:colOff>1657350</xdr:colOff>
          <xdr:row>7</xdr:row>
          <xdr:rowOff>180975</xdr:rowOff>
        </xdr:to>
        <xdr:sp macro="" textlink="">
          <xdr:nvSpPr>
            <xdr:cNvPr id="2059" name="List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11</xdr:row>
          <xdr:rowOff>9525</xdr:rowOff>
        </xdr:from>
        <xdr:to>
          <xdr:col>6</xdr:col>
          <xdr:colOff>457200</xdr:colOff>
          <xdr:row>16</xdr:row>
          <xdr:rowOff>142875</xdr:rowOff>
        </xdr:to>
        <xdr:sp macro="" textlink="">
          <xdr:nvSpPr>
            <xdr:cNvPr id="2060" name="List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104775</xdr:colOff>
          <xdr:row>18</xdr:row>
          <xdr:rowOff>0</xdr:rowOff>
        </xdr:from>
        <xdr:to>
          <xdr:col>3</xdr:col>
          <xdr:colOff>409575</xdr:colOff>
          <xdr:row>19</xdr:row>
          <xdr:rowOff>142875</xdr:rowOff>
        </xdr:to>
        <xdr:sp macro="" textlink="">
          <xdr:nvSpPr>
            <xdr:cNvPr id="2065" name="List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7</xdr:col>
      <xdr:colOff>563215</xdr:colOff>
      <xdr:row>8</xdr:row>
      <xdr:rowOff>6</xdr:rowOff>
    </xdr:from>
    <xdr:to>
      <xdr:col>10</xdr:col>
      <xdr:colOff>538367</xdr:colOff>
      <xdr:row>17</xdr:row>
      <xdr:rowOff>140811</xdr:rowOff>
    </xdr:to>
    <xdr:sp macro="" textlink="">
      <xdr:nvSpPr>
        <xdr:cNvPr id="2" name="TextBox 1"/>
        <xdr:cNvSpPr txBox="1"/>
      </xdr:nvSpPr>
      <xdr:spPr>
        <a:xfrm>
          <a:off x="4961280" y="2203180"/>
          <a:ext cx="4091609" cy="20872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/>
            <a:t>Hierarchical</a:t>
          </a:r>
          <a:r>
            <a:rPr lang="en-GB" sz="1100" b="1" baseline="0"/>
            <a:t> order for CVD state (highest to lowest):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GB" sz="1100" baseline="0"/>
            <a:t>Died from vascular cause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GB" sz="1100" baseline="0"/>
            <a:t>Died from non-vascular cause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GB" sz="1100" baseline="0"/>
            <a:t>Experienced a non-fatal major MVE during the current annual period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GB" sz="1100" baseline="0"/>
            <a:t>Latest non-fatal MVE experienced in the preceeding annual period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GB" sz="1100" baseline="0"/>
            <a:t>Other vascular disease (defined as with vascular disease at baseline or experienced latest non-fatal MVE two or more years previously)</a:t>
          </a:r>
        </a:p>
        <a:p>
          <a:pPr marL="171450" indent="-171450">
            <a:buFont typeface="Arial" panose="020B0604020202020204" pitchFamily="34" charset="0"/>
            <a:buChar char="•"/>
          </a:pPr>
          <a:r>
            <a:rPr lang="en-GB" sz="1100" baseline="0"/>
            <a:t>Without vascular disease</a:t>
          </a:r>
        </a:p>
        <a:p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2:W23"/>
  <sheetViews>
    <sheetView showGridLines="0" tabSelected="1" zoomScale="115" zoomScaleNormal="115" workbookViewId="0">
      <selection activeCell="K6" sqref="K6"/>
    </sheetView>
  </sheetViews>
  <sheetFormatPr defaultRowHeight="15" x14ac:dyDescent="0.25"/>
  <cols>
    <col min="2" max="2" width="10.85546875" customWidth="1"/>
    <col min="9" max="9" width="41.42578125" bestFit="1" customWidth="1"/>
    <col min="10" max="10" width="11" customWidth="1"/>
    <col min="11" max="11" width="12.140625" customWidth="1"/>
    <col min="12" max="12" width="29.42578125" bestFit="1" customWidth="1"/>
    <col min="21" max="21" width="68.5703125" bestFit="1" customWidth="1"/>
    <col min="22" max="22" width="52.28515625" bestFit="1" customWidth="1"/>
  </cols>
  <sheetData>
    <row r="2" spans="1:23" ht="18.75" x14ac:dyDescent="0.3">
      <c r="A2" s="17" t="s">
        <v>19</v>
      </c>
      <c r="B2" s="18"/>
      <c r="C2" s="18"/>
      <c r="D2" s="18"/>
      <c r="E2" s="18"/>
      <c r="F2" s="18"/>
      <c r="G2" s="18"/>
    </row>
    <row r="3" spans="1:23" ht="15.75" thickBot="1" x14ac:dyDescent="0.3">
      <c r="U3" s="1" t="s">
        <v>2</v>
      </c>
      <c r="V3" s="1" t="s">
        <v>3</v>
      </c>
      <c r="W3" t="s">
        <v>6</v>
      </c>
    </row>
    <row r="4" spans="1:23" ht="31.5" customHeight="1" thickBot="1" x14ac:dyDescent="0.3">
      <c r="A4" s="22" t="s">
        <v>58</v>
      </c>
      <c r="B4" s="22"/>
      <c r="C4" s="22"/>
      <c r="D4" s="22"/>
      <c r="E4" s="22"/>
      <c r="F4" s="22"/>
      <c r="G4" s="22"/>
      <c r="H4" s="22"/>
      <c r="U4" s="19" t="s">
        <v>59</v>
      </c>
      <c r="V4" s="5" t="s">
        <v>12</v>
      </c>
      <c r="W4" t="b">
        <v>1</v>
      </c>
    </row>
    <row r="5" spans="1:23" ht="15.75" thickBot="1" x14ac:dyDescent="0.3">
      <c r="A5">
        <v>1</v>
      </c>
      <c r="U5" s="20" t="s">
        <v>60</v>
      </c>
      <c r="V5" s="5" t="s">
        <v>13</v>
      </c>
      <c r="W5" t="b">
        <v>0</v>
      </c>
    </row>
    <row r="6" spans="1:23" ht="30.75" thickBot="1" x14ac:dyDescent="0.3">
      <c r="A6" s="2"/>
      <c r="U6" s="20" t="s">
        <v>64</v>
      </c>
      <c r="V6" s="5" t="s">
        <v>14</v>
      </c>
    </row>
    <row r="7" spans="1:23" ht="15.75" thickBot="1" x14ac:dyDescent="0.3">
      <c r="A7" s="2"/>
      <c r="U7" s="20" t="s">
        <v>61</v>
      </c>
      <c r="V7" s="5" t="s">
        <v>15</v>
      </c>
    </row>
    <row r="8" spans="1:23" ht="30.75" thickBot="1" x14ac:dyDescent="0.3">
      <c r="A8" s="3"/>
      <c r="U8" s="20" t="s">
        <v>62</v>
      </c>
      <c r="V8" s="5" t="s">
        <v>16</v>
      </c>
    </row>
    <row r="9" spans="1:23" x14ac:dyDescent="0.25">
      <c r="A9" s="3"/>
      <c r="U9" s="21" t="s">
        <v>63</v>
      </c>
      <c r="V9" s="5" t="s">
        <v>4</v>
      </c>
    </row>
    <row r="10" spans="1:23" x14ac:dyDescent="0.25">
      <c r="A10" s="2"/>
      <c r="U10" s="2"/>
      <c r="V10" s="5" t="s">
        <v>17</v>
      </c>
    </row>
    <row r="11" spans="1:23" ht="33" customHeight="1" x14ac:dyDescent="0.25">
      <c r="A11" s="22" t="s">
        <v>57</v>
      </c>
      <c r="B11" s="22"/>
      <c r="C11" s="22"/>
      <c r="D11" s="22"/>
      <c r="E11" s="22"/>
      <c r="F11" s="22"/>
      <c r="G11" s="22"/>
    </row>
    <row r="12" spans="1:23" x14ac:dyDescent="0.25">
      <c r="A12">
        <v>1</v>
      </c>
    </row>
    <row r="13" spans="1:23" x14ac:dyDescent="0.25">
      <c r="H13" s="6"/>
    </row>
    <row r="14" spans="1:23" x14ac:dyDescent="0.25">
      <c r="H14" s="6"/>
    </row>
    <row r="15" spans="1:23" x14ac:dyDescent="0.25">
      <c r="H15" s="6"/>
    </row>
    <row r="16" spans="1:23" x14ac:dyDescent="0.25">
      <c r="H16" s="6"/>
    </row>
    <row r="19" spans="1:11" s="1" customFormat="1" x14ac:dyDescent="0.25">
      <c r="A19" s="1" t="s">
        <v>5</v>
      </c>
      <c r="C19" s="1">
        <v>2</v>
      </c>
    </row>
    <row r="20" spans="1:11" x14ac:dyDescent="0.25">
      <c r="H20" s="6"/>
    </row>
    <row r="21" spans="1:11" ht="18.75" x14ac:dyDescent="0.3">
      <c r="A21" s="4"/>
      <c r="B21" s="3"/>
      <c r="I21" s="17" t="s">
        <v>18</v>
      </c>
    </row>
    <row r="22" spans="1:11" x14ac:dyDescent="0.25">
      <c r="H22" s="1"/>
      <c r="I22" s="7" t="s">
        <v>20</v>
      </c>
      <c r="J22" s="8">
        <f>'Calculation sheet'!D4</f>
        <v>1540.0088000000001</v>
      </c>
      <c r="K22" s="1"/>
    </row>
    <row r="23" spans="1:11" x14ac:dyDescent="0.25">
      <c r="I23" s="7" t="s">
        <v>21</v>
      </c>
      <c r="J23" s="8">
        <f>'Calculation sheet'!D13</f>
        <v>341.17657253979206</v>
      </c>
    </row>
  </sheetData>
  <mergeCells count="2">
    <mergeCell ref="A11:G11"/>
    <mergeCell ref="A4:H4"/>
  </mergeCells>
  <dataValidations count="1">
    <dataValidation type="list" allowBlank="1" showInputMessage="1" showErrorMessage="1" sqref="H14:H15">
      <formula1>$U$4:$U$8</formula1>
    </dataValidation>
  </dataValidations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9" r:id="rId4" name="List Box 11">
              <controlPr defaultSize="0" autoLine="0" autoPict="0">
                <anchor moveWithCells="1">
                  <from>
                    <xdr:col>0</xdr:col>
                    <xdr:colOff>38100</xdr:colOff>
                    <xdr:row>3</xdr:row>
                    <xdr:rowOff>400050</xdr:rowOff>
                  </from>
                  <to>
                    <xdr:col>8</xdr:col>
                    <xdr:colOff>1657350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5" name="List Box 12">
              <controlPr defaultSize="0" autoLine="0" autoPict="0">
                <anchor moveWithCells="1">
                  <from>
                    <xdr:col>0</xdr:col>
                    <xdr:colOff>28575</xdr:colOff>
                    <xdr:row>11</xdr:row>
                    <xdr:rowOff>9525</xdr:rowOff>
                  </from>
                  <to>
                    <xdr:col>6</xdr:col>
                    <xdr:colOff>457200</xdr:colOff>
                    <xdr:row>16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6" name="List Box 17">
              <controlPr defaultSize="0" autoLine="0" autoPict="0">
                <anchor moveWithCells="1">
                  <from>
                    <xdr:col>2</xdr:col>
                    <xdr:colOff>104775</xdr:colOff>
                    <xdr:row>18</xdr:row>
                    <xdr:rowOff>0</xdr:rowOff>
                  </from>
                  <to>
                    <xdr:col>3</xdr:col>
                    <xdr:colOff>409575</xdr:colOff>
                    <xdr:row>19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P59"/>
  <sheetViews>
    <sheetView workbookViewId="0">
      <selection activeCell="A49" sqref="A49"/>
    </sheetView>
  </sheetViews>
  <sheetFormatPr defaultRowHeight="15" x14ac:dyDescent="0.25"/>
  <cols>
    <col min="1" max="1" width="107.85546875" bestFit="1" customWidth="1"/>
    <col min="2" max="2" width="10.7109375" bestFit="1" customWidth="1"/>
    <col min="3" max="4" width="9.5703125" bestFit="1" customWidth="1"/>
    <col min="5" max="5" width="10.5703125" bestFit="1" customWidth="1"/>
    <col min="6" max="6" width="14.42578125" bestFit="1" customWidth="1"/>
    <col min="7" max="7" width="10.5703125" bestFit="1" customWidth="1"/>
    <col min="8" max="8" width="9.5703125" bestFit="1" customWidth="1"/>
    <col min="9" max="9" width="11.5703125" bestFit="1" customWidth="1"/>
    <col min="10" max="12" width="10.5703125" bestFit="1" customWidth="1"/>
    <col min="13" max="13" width="9.5703125" bestFit="1" customWidth="1"/>
    <col min="14" max="15" width="11.5703125" bestFit="1" customWidth="1"/>
    <col min="16" max="16" width="9.5703125" bestFit="1" customWidth="1"/>
  </cols>
  <sheetData>
    <row r="2" spans="1:2" x14ac:dyDescent="0.25">
      <c r="A2" s="1" t="s">
        <v>0</v>
      </c>
    </row>
    <row r="3" spans="1:2" x14ac:dyDescent="0.25">
      <c r="A3" s="2" t="s">
        <v>35</v>
      </c>
      <c r="B3" s="14">
        <v>403.45780000000002</v>
      </c>
    </row>
    <row r="4" spans="1:2" x14ac:dyDescent="0.25">
      <c r="A4" s="10" t="s">
        <v>22</v>
      </c>
      <c r="B4" s="14"/>
    </row>
    <row r="5" spans="1:2" x14ac:dyDescent="0.25">
      <c r="A5" s="2" t="s">
        <v>24</v>
      </c>
      <c r="B5" s="14">
        <v>-10.16159</v>
      </c>
    </row>
    <row r="6" spans="1:2" ht="15.75" thickBot="1" x14ac:dyDescent="0.3">
      <c r="A6" s="2" t="s">
        <v>25</v>
      </c>
      <c r="B6" s="14">
        <v>121.8014</v>
      </c>
    </row>
    <row r="7" spans="1:2" ht="15.75" thickBot="1" x14ac:dyDescent="0.3">
      <c r="A7" s="11" t="s">
        <v>23</v>
      </c>
      <c r="B7" s="14">
        <v>24198.91</v>
      </c>
    </row>
    <row r="8" spans="1:2" ht="15.75" thickBot="1" x14ac:dyDescent="0.3">
      <c r="A8" s="12" t="s">
        <v>26</v>
      </c>
      <c r="B8" s="14">
        <v>744.55449999999996</v>
      </c>
    </row>
    <row r="9" spans="1:2" ht="15.75" thickBot="1" x14ac:dyDescent="0.3">
      <c r="A9" s="12" t="s">
        <v>27</v>
      </c>
      <c r="B9" s="14">
        <v>18582.55</v>
      </c>
    </row>
    <row r="10" spans="1:2" ht="15.75" thickBot="1" x14ac:dyDescent="0.3">
      <c r="A10" s="12" t="s">
        <v>28</v>
      </c>
      <c r="B10" s="14">
        <v>22922.3</v>
      </c>
    </row>
    <row r="11" spans="1:2" x14ac:dyDescent="0.25">
      <c r="A11" s="13" t="s">
        <v>29</v>
      </c>
      <c r="B11" s="14"/>
    </row>
    <row r="12" spans="1:2" x14ac:dyDescent="0.25">
      <c r="A12" s="2" t="s">
        <v>53</v>
      </c>
      <c r="B12" s="14">
        <v>1136.5509999999999</v>
      </c>
    </row>
    <row r="13" spans="1:2" x14ac:dyDescent="0.25">
      <c r="A13" s="2" t="s">
        <v>52</v>
      </c>
      <c r="B13" s="14">
        <v>1391.251</v>
      </c>
    </row>
    <row r="14" spans="1:2" x14ac:dyDescent="0.25">
      <c r="A14" s="9" t="s">
        <v>54</v>
      </c>
      <c r="B14" s="14">
        <v>4349.5119999999997</v>
      </c>
    </row>
    <row r="15" spans="1:2" x14ac:dyDescent="0.25">
      <c r="A15" s="9" t="s">
        <v>55</v>
      </c>
      <c r="B15" s="14">
        <v>738.25130000000001</v>
      </c>
    </row>
    <row r="16" spans="1:2" ht="34.5" customHeight="1" x14ac:dyDescent="0.25">
      <c r="A16" s="16" t="s">
        <v>56</v>
      </c>
      <c r="B16" s="14">
        <v>171.97470000000001</v>
      </c>
    </row>
    <row r="17" spans="1:16" x14ac:dyDescent="0.25">
      <c r="A17" s="10" t="s">
        <v>30</v>
      </c>
      <c r="B17" s="14"/>
    </row>
    <row r="18" spans="1:16" x14ac:dyDescent="0.25">
      <c r="A18" s="2" t="s">
        <v>32</v>
      </c>
      <c r="B18" s="14">
        <v>1783.3789999999999</v>
      </c>
    </row>
    <row r="19" spans="1:16" x14ac:dyDescent="0.25">
      <c r="A19" s="2" t="s">
        <v>33</v>
      </c>
      <c r="B19" s="14">
        <v>-8802.0570000000007</v>
      </c>
    </row>
    <row r="20" spans="1:16" x14ac:dyDescent="0.25">
      <c r="A20" s="10" t="s">
        <v>31</v>
      </c>
      <c r="B20" s="14"/>
    </row>
    <row r="21" spans="1:16" x14ac:dyDescent="0.25">
      <c r="A21" s="2" t="s">
        <v>34</v>
      </c>
      <c r="B21" s="14">
        <v>170.78049999999999</v>
      </c>
    </row>
    <row r="23" spans="1:16" x14ac:dyDescent="0.25">
      <c r="A23" s="1" t="s">
        <v>1</v>
      </c>
    </row>
    <row r="24" spans="1:16" x14ac:dyDescent="0.25">
      <c r="B24" s="2" t="s">
        <v>36</v>
      </c>
      <c r="C24" s="2" t="s">
        <v>37</v>
      </c>
      <c r="D24" s="2" t="s">
        <v>38</v>
      </c>
      <c r="E24" s="5" t="s">
        <v>39</v>
      </c>
      <c r="F24" s="5" t="s">
        <v>40</v>
      </c>
      <c r="G24" s="5" t="s">
        <v>41</v>
      </c>
      <c r="H24" s="5" t="s">
        <v>42</v>
      </c>
      <c r="I24" s="2" t="s">
        <v>43</v>
      </c>
      <c r="J24" s="2" t="s">
        <v>44</v>
      </c>
      <c r="K24" s="9" t="s">
        <v>45</v>
      </c>
      <c r="L24" s="9" t="s">
        <v>46</v>
      </c>
      <c r="M24" s="2" t="s">
        <v>47</v>
      </c>
      <c r="N24" s="2" t="s">
        <v>48</v>
      </c>
      <c r="O24" s="2" t="s">
        <v>49</v>
      </c>
      <c r="P24" s="2" t="s">
        <v>50</v>
      </c>
    </row>
    <row r="25" spans="1:16" x14ac:dyDescent="0.25">
      <c r="A25" s="2" t="s">
        <v>36</v>
      </c>
      <c r="B25" s="14">
        <v>898.35600999999997</v>
      </c>
      <c r="C25" s="14">
        <v>-637.97706000000005</v>
      </c>
      <c r="D25" s="14">
        <v>-679.46423000000004</v>
      </c>
      <c r="E25" s="14">
        <v>-1123.5651</v>
      </c>
      <c r="F25" s="14">
        <v>-782.29587000000004</v>
      </c>
      <c r="G25" s="14">
        <v>-571.58293000000003</v>
      </c>
      <c r="H25" s="14">
        <v>-635.21705999999995</v>
      </c>
      <c r="I25" s="14">
        <v>-253.41118</v>
      </c>
      <c r="J25" s="14">
        <v>-162.50815</v>
      </c>
      <c r="K25" s="14">
        <v>-954.57485999999994</v>
      </c>
      <c r="L25" s="14">
        <v>-418.15465</v>
      </c>
      <c r="M25" s="14">
        <v>-339.76607999999999</v>
      </c>
      <c r="N25" s="14">
        <v>691.30254000000002</v>
      </c>
      <c r="O25" s="14">
        <v>259.68810000000002</v>
      </c>
      <c r="P25" s="14">
        <v>-477.14415000000002</v>
      </c>
    </row>
    <row r="26" spans="1:16" x14ac:dyDescent="0.25">
      <c r="A26" s="2" t="s">
        <v>37</v>
      </c>
      <c r="B26" s="14">
        <v>-637.97706000000005</v>
      </c>
      <c r="C26" s="14">
        <v>1040.4865</v>
      </c>
      <c r="D26" s="14">
        <v>688.56700999999998</v>
      </c>
      <c r="E26" s="14">
        <v>613.10753</v>
      </c>
      <c r="F26" s="14">
        <v>641.71671000000003</v>
      </c>
      <c r="G26" s="14">
        <v>669.61270999999999</v>
      </c>
      <c r="H26" s="14">
        <v>658.87936999999999</v>
      </c>
      <c r="I26" s="14">
        <v>-550.61897999999997</v>
      </c>
      <c r="J26" s="14">
        <v>-184.97790000000001</v>
      </c>
      <c r="K26" s="14">
        <v>-293.47642000000002</v>
      </c>
      <c r="L26" s="14">
        <v>86.794760999999994</v>
      </c>
      <c r="M26" s="14">
        <v>100.10728</v>
      </c>
      <c r="N26" s="14">
        <v>366.98912999999999</v>
      </c>
      <c r="O26" s="14">
        <v>251.60545999999999</v>
      </c>
      <c r="P26" s="14">
        <v>-99.924445000000006</v>
      </c>
    </row>
    <row r="27" spans="1:16" x14ac:dyDescent="0.25">
      <c r="A27" s="2" t="s">
        <v>38</v>
      </c>
      <c r="B27" s="14">
        <v>-679.46423000000004</v>
      </c>
      <c r="C27" s="14">
        <v>688.56700999999998</v>
      </c>
      <c r="D27" s="14">
        <v>1979.2479000000001</v>
      </c>
      <c r="E27" s="14">
        <v>581.41184999999996</v>
      </c>
      <c r="F27" s="14">
        <v>735.94663000000003</v>
      </c>
      <c r="G27" s="14">
        <v>845.42506000000003</v>
      </c>
      <c r="H27" s="14">
        <v>698.77739999999994</v>
      </c>
      <c r="I27" s="14">
        <v>-700.65187000000003</v>
      </c>
      <c r="J27" s="14">
        <v>-174.55780999999999</v>
      </c>
      <c r="K27" s="14">
        <v>-152.06890000000001</v>
      </c>
      <c r="L27" s="14">
        <v>-22.470659999999999</v>
      </c>
      <c r="M27" s="14">
        <v>-19.154782000000001</v>
      </c>
      <c r="N27" s="14">
        <v>291.10368999999997</v>
      </c>
      <c r="O27" s="14">
        <v>206.96142</v>
      </c>
      <c r="P27" s="14">
        <v>120.93801000000001</v>
      </c>
    </row>
    <row r="28" spans="1:16" x14ac:dyDescent="0.25">
      <c r="A28" s="5" t="s">
        <v>39</v>
      </c>
      <c r="B28" s="14">
        <v>-1123.5651</v>
      </c>
      <c r="C28" s="14">
        <v>613.10753</v>
      </c>
      <c r="D28" s="14">
        <v>581.41184999999996</v>
      </c>
      <c r="E28" s="14">
        <v>87598.771999999997</v>
      </c>
      <c r="F28" s="14">
        <v>386.38896</v>
      </c>
      <c r="G28" s="14">
        <v>-997.23726999999997</v>
      </c>
      <c r="H28" s="14">
        <v>-2338.7554</v>
      </c>
      <c r="I28" s="14">
        <v>2758.8728000000001</v>
      </c>
      <c r="J28" s="14">
        <v>1083.6460999999999</v>
      </c>
      <c r="K28" s="14">
        <v>-390.06691999999998</v>
      </c>
      <c r="L28" s="14">
        <v>2227.7840000000001</v>
      </c>
      <c r="M28" s="14">
        <v>857.92404999999997</v>
      </c>
      <c r="N28" s="14">
        <v>1352.3348000000001</v>
      </c>
      <c r="O28" s="14">
        <v>1232.3028999999999</v>
      </c>
      <c r="P28" s="14">
        <v>892.68571999999995</v>
      </c>
    </row>
    <row r="29" spans="1:16" x14ac:dyDescent="0.25">
      <c r="A29" s="5" t="s">
        <v>40</v>
      </c>
      <c r="B29" s="14">
        <v>-782.29587000000004</v>
      </c>
      <c r="C29" s="14">
        <v>641.71671000000003</v>
      </c>
      <c r="D29" s="14">
        <v>735.94663000000003</v>
      </c>
      <c r="E29" s="14">
        <v>386.38896</v>
      </c>
      <c r="F29" s="14">
        <v>8172.2003999999997</v>
      </c>
      <c r="G29" s="14">
        <v>746.94509000000005</v>
      </c>
      <c r="H29" s="14">
        <v>680.2079</v>
      </c>
      <c r="I29" s="14">
        <v>-273.82916999999998</v>
      </c>
      <c r="J29" s="14">
        <v>-249.39197999999999</v>
      </c>
      <c r="K29" s="14">
        <v>2432.0207999999998</v>
      </c>
      <c r="L29" s="14">
        <v>-244.05701999999999</v>
      </c>
      <c r="M29" s="14">
        <v>103.04516</v>
      </c>
      <c r="N29" s="14">
        <v>-2103.0273000000002</v>
      </c>
      <c r="O29" s="14">
        <v>179.71738999999999</v>
      </c>
      <c r="P29" s="14">
        <v>361.85212000000001</v>
      </c>
    </row>
    <row r="30" spans="1:16" x14ac:dyDescent="0.25">
      <c r="A30" s="5" t="s">
        <v>41</v>
      </c>
      <c r="B30" s="14">
        <v>-571.58293000000003</v>
      </c>
      <c r="C30" s="14">
        <v>669.61270999999999</v>
      </c>
      <c r="D30" s="14">
        <v>845.42506000000003</v>
      </c>
      <c r="E30" s="14">
        <v>-997.23726999999997</v>
      </c>
      <c r="F30" s="14">
        <v>746.94509000000005</v>
      </c>
      <c r="G30" s="14">
        <v>35024.453000000001</v>
      </c>
      <c r="H30" s="14">
        <v>749.30196999999998</v>
      </c>
      <c r="I30" s="14">
        <v>-943.66339000000005</v>
      </c>
      <c r="J30" s="14">
        <v>-14.693011</v>
      </c>
      <c r="K30" s="14">
        <v>1466.9485999999999</v>
      </c>
      <c r="L30" s="14">
        <v>-327.67061000000001</v>
      </c>
      <c r="M30" s="14">
        <v>-162.12654000000001</v>
      </c>
      <c r="N30" s="14">
        <v>-3527.6525000000001</v>
      </c>
      <c r="O30" s="14">
        <v>-1267.0730000000001</v>
      </c>
      <c r="P30" s="14">
        <v>-173.08133000000001</v>
      </c>
    </row>
    <row r="31" spans="1:16" x14ac:dyDescent="0.25">
      <c r="A31" s="5" t="s">
        <v>42</v>
      </c>
      <c r="B31" s="14">
        <v>-635.21705999999995</v>
      </c>
      <c r="C31" s="14">
        <v>658.87936999999999</v>
      </c>
      <c r="D31" s="14">
        <v>698.77739999999994</v>
      </c>
      <c r="E31" s="14">
        <v>-2338.7554</v>
      </c>
      <c r="F31" s="14">
        <v>680.2079</v>
      </c>
      <c r="G31" s="14">
        <v>749.30196999999998</v>
      </c>
      <c r="H31" s="14">
        <v>2724.672</v>
      </c>
      <c r="I31" s="14">
        <v>-148.44512</v>
      </c>
      <c r="J31" s="14">
        <v>123.45528</v>
      </c>
      <c r="K31" s="14">
        <v>1054.703</v>
      </c>
      <c r="L31" s="14">
        <v>-614.93335999999999</v>
      </c>
      <c r="M31" s="14">
        <v>-249.59329</v>
      </c>
      <c r="N31" s="14">
        <v>-2964.3764000000001</v>
      </c>
      <c r="O31" s="14">
        <v>-2056.4793</v>
      </c>
      <c r="P31" s="14">
        <v>-300.59696000000002</v>
      </c>
    </row>
    <row r="32" spans="1:16" x14ac:dyDescent="0.25">
      <c r="A32" s="2" t="s">
        <v>43</v>
      </c>
      <c r="B32" s="14">
        <v>-253.41118</v>
      </c>
      <c r="C32" s="14">
        <v>-550.61897999999997</v>
      </c>
      <c r="D32" s="14">
        <v>-700.65187000000003</v>
      </c>
      <c r="E32" s="14">
        <v>2758.8728000000001</v>
      </c>
      <c r="F32" s="14">
        <v>-273.82916999999998</v>
      </c>
      <c r="G32" s="14">
        <v>-943.66339000000005</v>
      </c>
      <c r="H32" s="14">
        <v>-148.44512</v>
      </c>
      <c r="I32" s="14">
        <v>116009.92</v>
      </c>
      <c r="J32" s="14">
        <v>-7293.9817999999996</v>
      </c>
      <c r="K32" s="14">
        <v>2577.3833</v>
      </c>
      <c r="L32" s="14">
        <v>2096.3359</v>
      </c>
      <c r="M32" s="14">
        <v>529.08834999999999</v>
      </c>
      <c r="N32" s="14">
        <v>-490.94146000000001</v>
      </c>
      <c r="O32" s="14">
        <v>-36412.798000000003</v>
      </c>
      <c r="P32" s="14">
        <v>-68.501258000000007</v>
      </c>
    </row>
    <row r="33" spans="1:16" x14ac:dyDescent="0.25">
      <c r="A33" s="2" t="s">
        <v>44</v>
      </c>
      <c r="B33" s="14">
        <v>-162.50815</v>
      </c>
      <c r="C33" s="14">
        <v>-184.97790000000001</v>
      </c>
      <c r="D33" s="14">
        <v>-174.55780999999999</v>
      </c>
      <c r="E33" s="14">
        <v>1083.6460999999999</v>
      </c>
      <c r="F33" s="14">
        <v>-249.39197999999999</v>
      </c>
      <c r="G33" s="14">
        <v>-14.693011</v>
      </c>
      <c r="H33" s="14">
        <v>123.45528</v>
      </c>
      <c r="I33" s="14">
        <v>-7293.9817999999996</v>
      </c>
      <c r="J33" s="14">
        <v>35961.540999999997</v>
      </c>
      <c r="K33" s="14">
        <v>1620.2715000000001</v>
      </c>
      <c r="L33" s="14">
        <v>555.87378000000001</v>
      </c>
      <c r="M33" s="14">
        <v>752.90401999999995</v>
      </c>
      <c r="N33" s="14">
        <v>-3982.8521000000001</v>
      </c>
      <c r="O33" s="14">
        <v>-20297.335999999999</v>
      </c>
      <c r="P33" s="14">
        <v>-456.57978000000003</v>
      </c>
    </row>
    <row r="34" spans="1:16" x14ac:dyDescent="0.25">
      <c r="A34" s="9" t="s">
        <v>45</v>
      </c>
      <c r="B34" s="14">
        <v>-954.57485999999994</v>
      </c>
      <c r="C34" s="14">
        <v>-293.47642000000002</v>
      </c>
      <c r="D34" s="14">
        <v>-152.06890000000001</v>
      </c>
      <c r="E34" s="14">
        <v>-390.06691999999998</v>
      </c>
      <c r="F34" s="14">
        <v>2432.0207999999998</v>
      </c>
      <c r="G34" s="14">
        <v>1466.9485999999999</v>
      </c>
      <c r="H34" s="14">
        <v>1054.703</v>
      </c>
      <c r="I34" s="14">
        <v>2577.3833</v>
      </c>
      <c r="J34" s="14">
        <v>1620.2715000000001</v>
      </c>
      <c r="K34" s="14">
        <v>73179.918000000005</v>
      </c>
      <c r="L34" s="14">
        <v>-445.84863999999999</v>
      </c>
      <c r="M34" s="14">
        <v>1054.5769</v>
      </c>
      <c r="N34" s="14">
        <v>-73921.082999999999</v>
      </c>
      <c r="O34" s="14">
        <v>-2619.29</v>
      </c>
      <c r="P34" s="14">
        <v>-0.32417763999999999</v>
      </c>
    </row>
    <row r="35" spans="1:16" x14ac:dyDescent="0.25">
      <c r="A35" s="9" t="s">
        <v>46</v>
      </c>
      <c r="B35" s="14">
        <v>-418.15465</v>
      </c>
      <c r="C35" s="14">
        <v>86.794760999999994</v>
      </c>
      <c r="D35" s="14">
        <v>-22.470659999999999</v>
      </c>
      <c r="E35" s="14">
        <v>2227.7840000000001</v>
      </c>
      <c r="F35" s="14">
        <v>-244.05701999999999</v>
      </c>
      <c r="G35" s="14">
        <v>-327.67061000000001</v>
      </c>
      <c r="H35" s="14">
        <v>-614.93335999999999</v>
      </c>
      <c r="I35" s="14">
        <v>2096.3359</v>
      </c>
      <c r="J35" s="14">
        <v>555.87378000000001</v>
      </c>
      <c r="K35" s="14">
        <v>-445.84863999999999</v>
      </c>
      <c r="L35" s="14">
        <v>39094.864000000001</v>
      </c>
      <c r="M35" s="14">
        <v>781.84551999999996</v>
      </c>
      <c r="N35" s="14">
        <v>933.39792</v>
      </c>
      <c r="O35" s="14">
        <v>-1380.0640000000001</v>
      </c>
      <c r="P35" s="14">
        <v>-369.14729</v>
      </c>
    </row>
    <row r="36" spans="1:16" x14ac:dyDescent="0.25">
      <c r="A36" s="2" t="s">
        <v>47</v>
      </c>
      <c r="B36" s="14">
        <v>-339.76607999999999</v>
      </c>
      <c r="C36" s="14">
        <v>100.10728</v>
      </c>
      <c r="D36" s="14">
        <v>-19.154782000000001</v>
      </c>
      <c r="E36" s="14">
        <v>857.92404999999997</v>
      </c>
      <c r="F36" s="14">
        <v>103.04516</v>
      </c>
      <c r="G36" s="14">
        <v>-162.12654000000001</v>
      </c>
      <c r="H36" s="14">
        <v>-249.59329</v>
      </c>
      <c r="I36" s="14">
        <v>529.08834999999999</v>
      </c>
      <c r="J36" s="14">
        <v>752.90401999999995</v>
      </c>
      <c r="K36" s="14">
        <v>1054.5769</v>
      </c>
      <c r="L36" s="14">
        <v>781.84551999999996</v>
      </c>
      <c r="M36" s="14">
        <v>3413.3452000000002</v>
      </c>
      <c r="N36" s="14">
        <v>150.76064</v>
      </c>
      <c r="O36" s="14">
        <v>275.60323</v>
      </c>
      <c r="P36" s="14">
        <v>-497.39634999999998</v>
      </c>
    </row>
    <row r="37" spans="1:16" x14ac:dyDescent="0.25">
      <c r="A37" s="2" t="s">
        <v>48</v>
      </c>
      <c r="B37" s="14">
        <v>691.30254000000002</v>
      </c>
      <c r="C37" s="14">
        <v>366.98912999999999</v>
      </c>
      <c r="D37" s="14">
        <v>291.10368999999997</v>
      </c>
      <c r="E37" s="14">
        <v>1352.3348000000001</v>
      </c>
      <c r="F37" s="14">
        <v>-2103.0273000000002</v>
      </c>
      <c r="G37" s="14">
        <v>-3527.6525000000001</v>
      </c>
      <c r="H37" s="14">
        <v>-2964.3764000000001</v>
      </c>
      <c r="I37" s="14">
        <v>-490.94146000000001</v>
      </c>
      <c r="J37" s="14">
        <v>-3982.8521000000001</v>
      </c>
      <c r="K37" s="14">
        <v>-73921.082999999999</v>
      </c>
      <c r="L37" s="14">
        <v>933.39792</v>
      </c>
      <c r="M37" s="14">
        <v>150.76064</v>
      </c>
      <c r="N37" s="14">
        <v>146340.82</v>
      </c>
      <c r="O37" s="14">
        <v>9270.2824000000001</v>
      </c>
      <c r="P37" s="14">
        <v>-76.816039000000004</v>
      </c>
    </row>
    <row r="38" spans="1:16" x14ac:dyDescent="0.25">
      <c r="A38" s="2" t="s">
        <v>49</v>
      </c>
      <c r="B38" s="14">
        <v>259.68810000000002</v>
      </c>
      <c r="C38" s="14">
        <v>251.60545999999999</v>
      </c>
      <c r="D38" s="14">
        <v>206.96142</v>
      </c>
      <c r="E38" s="14">
        <v>1232.3028999999999</v>
      </c>
      <c r="F38" s="14">
        <v>179.71738999999999</v>
      </c>
      <c r="G38" s="14">
        <v>-1267.0730000000001</v>
      </c>
      <c r="H38" s="14">
        <v>-2056.4793</v>
      </c>
      <c r="I38" s="14">
        <v>-36412.798000000003</v>
      </c>
      <c r="J38" s="14">
        <v>-20297.335999999999</v>
      </c>
      <c r="K38" s="14">
        <v>-2619.29</v>
      </c>
      <c r="L38" s="14">
        <v>-1380.0640000000001</v>
      </c>
      <c r="M38" s="14">
        <v>275.60323</v>
      </c>
      <c r="N38" s="14">
        <v>9270.2824000000001</v>
      </c>
      <c r="O38" s="14">
        <v>103307.15</v>
      </c>
      <c r="P38" s="14">
        <v>467.52591000000001</v>
      </c>
    </row>
    <row r="39" spans="1:16" x14ac:dyDescent="0.25">
      <c r="A39" s="2" t="s">
        <v>50</v>
      </c>
      <c r="B39" s="14">
        <v>-477.14415000000002</v>
      </c>
      <c r="C39" s="14">
        <v>-99.924445000000006</v>
      </c>
      <c r="D39" s="14">
        <v>120.93801000000001</v>
      </c>
      <c r="E39" s="14">
        <v>892.68571999999995</v>
      </c>
      <c r="F39" s="14">
        <v>361.85212000000001</v>
      </c>
      <c r="G39" s="14">
        <v>-173.08133000000001</v>
      </c>
      <c r="H39" s="14">
        <v>-300.59696000000002</v>
      </c>
      <c r="I39" s="14">
        <v>-68.501258000000007</v>
      </c>
      <c r="J39" s="14">
        <v>-456.57978000000003</v>
      </c>
      <c r="K39" s="14">
        <v>-0.32417763999999999</v>
      </c>
      <c r="L39" s="14">
        <v>-369.14729</v>
      </c>
      <c r="M39" s="14">
        <v>-497.39634999999998</v>
      </c>
      <c r="N39" s="14">
        <v>-76.816039000000004</v>
      </c>
      <c r="O39" s="14">
        <v>467.52591000000001</v>
      </c>
      <c r="P39" s="14">
        <v>3554.2285000000002</v>
      </c>
    </row>
    <row r="44" spans="1:16" x14ac:dyDescent="0.25">
      <c r="B44" s="1" t="s">
        <v>51</v>
      </c>
    </row>
    <row r="45" spans="1:16" x14ac:dyDescent="0.25">
      <c r="B45" s="2" t="s">
        <v>36</v>
      </c>
      <c r="C45" s="15">
        <f>B3</f>
        <v>403.45780000000002</v>
      </c>
    </row>
    <row r="46" spans="1:16" x14ac:dyDescent="0.25">
      <c r="B46" s="2" t="s">
        <v>37</v>
      </c>
      <c r="C46" s="15">
        <f>B5</f>
        <v>-10.16159</v>
      </c>
    </row>
    <row r="47" spans="1:16" x14ac:dyDescent="0.25">
      <c r="B47" s="2" t="s">
        <v>38</v>
      </c>
      <c r="C47" s="15">
        <f t="shared" ref="C47:C51" si="0">B6</f>
        <v>121.8014</v>
      </c>
    </row>
    <row r="48" spans="1:16" x14ac:dyDescent="0.25">
      <c r="B48" s="5" t="s">
        <v>39</v>
      </c>
      <c r="C48" s="15">
        <f t="shared" si="0"/>
        <v>24198.91</v>
      </c>
    </row>
    <row r="49" spans="2:3" x14ac:dyDescent="0.25">
      <c r="B49" s="5" t="s">
        <v>40</v>
      </c>
      <c r="C49" s="15">
        <f t="shared" si="0"/>
        <v>744.55449999999996</v>
      </c>
    </row>
    <row r="50" spans="2:3" x14ac:dyDescent="0.25">
      <c r="B50" s="5" t="s">
        <v>41</v>
      </c>
      <c r="C50" s="15">
        <f t="shared" si="0"/>
        <v>18582.55</v>
      </c>
    </row>
    <row r="51" spans="2:3" x14ac:dyDescent="0.25">
      <c r="B51" s="5" t="s">
        <v>42</v>
      </c>
      <c r="C51" s="15">
        <f t="shared" si="0"/>
        <v>22922.3</v>
      </c>
    </row>
    <row r="52" spans="2:3" x14ac:dyDescent="0.25">
      <c r="B52" s="2" t="s">
        <v>43</v>
      </c>
      <c r="C52" s="15">
        <f>B12</f>
        <v>1136.5509999999999</v>
      </c>
    </row>
    <row r="53" spans="2:3" x14ac:dyDescent="0.25">
      <c r="B53" s="2" t="s">
        <v>44</v>
      </c>
      <c r="C53" s="15">
        <f t="shared" ref="C53:C56" si="1">B13</f>
        <v>1391.251</v>
      </c>
    </row>
    <row r="54" spans="2:3" x14ac:dyDescent="0.25">
      <c r="B54" s="9" t="s">
        <v>45</v>
      </c>
      <c r="C54" s="15">
        <f t="shared" si="1"/>
        <v>4349.5119999999997</v>
      </c>
    </row>
    <row r="55" spans="2:3" x14ac:dyDescent="0.25">
      <c r="B55" s="9" t="s">
        <v>46</v>
      </c>
      <c r="C55" s="15">
        <f t="shared" si="1"/>
        <v>738.25130000000001</v>
      </c>
    </row>
    <row r="56" spans="2:3" x14ac:dyDescent="0.25">
      <c r="B56" s="2" t="s">
        <v>47</v>
      </c>
      <c r="C56" s="15">
        <f t="shared" si="1"/>
        <v>171.97470000000001</v>
      </c>
    </row>
    <row r="57" spans="2:3" x14ac:dyDescent="0.25">
      <c r="B57" s="2" t="s">
        <v>48</v>
      </c>
      <c r="C57" s="15">
        <f>B18</f>
        <v>1783.3789999999999</v>
      </c>
    </row>
    <row r="58" spans="2:3" x14ac:dyDescent="0.25">
      <c r="B58" s="2" t="s">
        <v>49</v>
      </c>
      <c r="C58" s="15">
        <f>B19</f>
        <v>-8802.0570000000007</v>
      </c>
    </row>
    <row r="59" spans="2:3" x14ac:dyDescent="0.25">
      <c r="B59" s="2" t="s">
        <v>50</v>
      </c>
      <c r="C59" s="15">
        <f>B21</f>
        <v>170.78049999999999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R16"/>
  <sheetViews>
    <sheetView workbookViewId="0">
      <selection activeCell="D7" sqref="D7"/>
    </sheetView>
  </sheetViews>
  <sheetFormatPr defaultRowHeight="15" x14ac:dyDescent="0.25"/>
  <cols>
    <col min="1" max="1" width="14" customWidth="1"/>
    <col min="2" max="2" width="13.140625" customWidth="1"/>
    <col min="21" max="21" width="22.140625" bestFit="1" customWidth="1"/>
    <col min="22" max="22" width="27.42578125" bestFit="1" customWidth="1"/>
    <col min="24" max="24" width="20.5703125" bestFit="1" customWidth="1"/>
    <col min="25" max="25" width="26" bestFit="1" customWidth="1"/>
  </cols>
  <sheetData>
    <row r="1" spans="1:18" x14ac:dyDescent="0.25">
      <c r="B1" t="s">
        <v>8</v>
      </c>
    </row>
    <row r="2" spans="1:18" x14ac:dyDescent="0.25">
      <c r="A2" s="2" t="s">
        <v>36</v>
      </c>
      <c r="B2">
        <v>1</v>
      </c>
    </row>
    <row r="3" spans="1:18" x14ac:dyDescent="0.25">
      <c r="A3" s="2" t="s">
        <v>37</v>
      </c>
      <c r="B3">
        <f>IF('Annual hospital cost prediction'!$A$12 = 2, 1, 0)</f>
        <v>0</v>
      </c>
      <c r="D3" t="s">
        <v>7</v>
      </c>
    </row>
    <row r="4" spans="1:18" x14ac:dyDescent="0.25">
      <c r="A4" s="2" t="s">
        <v>38</v>
      </c>
      <c r="B4">
        <f>IF('Annual hospital cost prediction'!$A$12 = 3, 1, 0)</f>
        <v>0</v>
      </c>
      <c r="D4">
        <f>SUMPRODUCT(B2:B16,'Regression results'!C45:C59)</f>
        <v>1540.0088000000001</v>
      </c>
    </row>
    <row r="5" spans="1:18" x14ac:dyDescent="0.25">
      <c r="A5" s="5" t="s">
        <v>39</v>
      </c>
      <c r="B5">
        <f>IF('Annual hospital cost prediction'!$A$12= 4, 1, 0)</f>
        <v>0</v>
      </c>
    </row>
    <row r="6" spans="1:18" x14ac:dyDescent="0.25">
      <c r="A6" s="5" t="s">
        <v>40</v>
      </c>
      <c r="B6">
        <f>IF('Annual hospital cost prediction'!$A$12 = 5, 1, 0)</f>
        <v>0</v>
      </c>
      <c r="D6" t="s">
        <v>9</v>
      </c>
    </row>
    <row r="7" spans="1:18" x14ac:dyDescent="0.25">
      <c r="A7" s="5" t="s">
        <v>41</v>
      </c>
      <c r="B7">
        <f>IF('Annual hospital cost prediction'!$A$12 = 6, 1, 0)</f>
        <v>0</v>
      </c>
      <c r="D7">
        <f>SUMPRODUCT($B$2:$B$16,'Regression results'!B$25:B$39)</f>
        <v>644.94482999999991</v>
      </c>
      <c r="E7">
        <f>SUMPRODUCT($B$2:$B$16,'Regression results'!C$25:C$39)</f>
        <v>-1188.5960399999999</v>
      </c>
      <c r="F7">
        <f>SUMPRODUCT($B$2:$B$16,'Regression results'!D$25:D$39)</f>
        <v>-1380.1161000000002</v>
      </c>
      <c r="G7">
        <f>SUMPRODUCT($B$2:$B$16,'Regression results'!E$25:E$39)</f>
        <v>1635.3077000000001</v>
      </c>
      <c r="H7">
        <f>SUMPRODUCT($B$2:$B$16,'Regression results'!F$25:F$39)</f>
        <v>-1056.1250399999999</v>
      </c>
      <c r="I7">
        <f>SUMPRODUCT($B$2:$B$16,'Regression results'!G$25:G$39)</f>
        <v>-1515.2463200000002</v>
      </c>
      <c r="J7">
        <f>SUMPRODUCT($B$2:$B$16,'Regression results'!H$25:H$39)</f>
        <v>-783.66217999999992</v>
      </c>
      <c r="K7">
        <f>SUMPRODUCT($B$2:$B$16,'Regression results'!I$25:I$39)</f>
        <v>115756.50882</v>
      </c>
      <c r="L7">
        <f>SUMPRODUCT($B$2:$B$16,'Regression results'!J$25:J$39)</f>
        <v>-7456.4899499999992</v>
      </c>
      <c r="M7">
        <f>SUMPRODUCT($B$2:$B$16,'Regression results'!K$25:K$39)</f>
        <v>1622.80844</v>
      </c>
      <c r="N7">
        <f>SUMPRODUCT($B$2:$B$16,'Regression results'!L$25:L$39)</f>
        <v>1678.1812500000001</v>
      </c>
      <c r="O7">
        <f>SUMPRODUCT($B$2:$B$16,'Regression results'!M$25:M$39)</f>
        <v>189.32227</v>
      </c>
      <c r="P7">
        <f>SUMPRODUCT($B$2:$B$16,'Regression results'!N$25:N$39)</f>
        <v>200.36108000000002</v>
      </c>
      <c r="Q7">
        <f>SUMPRODUCT($B$2:$B$16,'Regression results'!O$25:O$39)</f>
        <v>-36153.109900000003</v>
      </c>
      <c r="R7">
        <f>SUMPRODUCT($B$2:$B$16,'Regression results'!P$25:P$39)</f>
        <v>-545.64540800000009</v>
      </c>
    </row>
    <row r="8" spans="1:18" x14ac:dyDescent="0.25">
      <c r="A8" s="5" t="s">
        <v>42</v>
      </c>
      <c r="B8">
        <f>IF('Annual hospital cost prediction'!$A$12 = 7, 1, 0)</f>
        <v>0</v>
      </c>
    </row>
    <row r="9" spans="1:18" x14ac:dyDescent="0.25">
      <c r="A9" s="2" t="s">
        <v>43</v>
      </c>
      <c r="B9">
        <f>IF('Annual hospital cost prediction'!$A$5 = 1, 1, 0)</f>
        <v>1</v>
      </c>
      <c r="D9" t="s">
        <v>10</v>
      </c>
    </row>
    <row r="10" spans="1:18" x14ac:dyDescent="0.25">
      <c r="A10" s="2" t="s">
        <v>44</v>
      </c>
      <c r="B10">
        <f>IF('Annual hospital cost prediction'!$A$5 = 2, 1, 0)</f>
        <v>0</v>
      </c>
      <c r="D10">
        <f t="array" ref="D10">SUMPRODUCT(B2:B16, TRANSPOSE(D7:R7))</f>
        <v>116401.45365</v>
      </c>
    </row>
    <row r="11" spans="1:18" x14ac:dyDescent="0.25">
      <c r="A11" s="9" t="s">
        <v>45</v>
      </c>
      <c r="B11">
        <f>IF('Annual hospital cost prediction'!$A$5 = 3, 1, 0)</f>
        <v>0</v>
      </c>
    </row>
    <row r="12" spans="1:18" x14ac:dyDescent="0.25">
      <c r="A12" s="9" t="s">
        <v>46</v>
      </c>
      <c r="B12">
        <f>IF('Annual hospital cost prediction'!$A$5 = 4, 1, 0)</f>
        <v>0</v>
      </c>
      <c r="D12" t="s">
        <v>11</v>
      </c>
    </row>
    <row r="13" spans="1:18" x14ac:dyDescent="0.25">
      <c r="A13" s="2" t="s">
        <v>47</v>
      </c>
      <c r="B13">
        <f>IF('Annual hospital cost prediction'!$A$5 = 5, 1, 0)</f>
        <v>0</v>
      </c>
      <c r="D13">
        <f>SQRT(D10)</f>
        <v>341.17657253979206</v>
      </c>
    </row>
    <row r="14" spans="1:18" x14ac:dyDescent="0.25">
      <c r="A14" s="2" t="s">
        <v>48</v>
      </c>
      <c r="B14">
        <f>IF(AND(OR(B7=1,B8=1),B11=1),1,0)</f>
        <v>0</v>
      </c>
    </row>
    <row r="15" spans="1:18" x14ac:dyDescent="0.25">
      <c r="A15" s="2" t="s">
        <v>49</v>
      </c>
      <c r="B15">
        <f>IF(AND(OR(B7=1,B8=1),OR(B9=1,B10=1)),1,0)</f>
        <v>0</v>
      </c>
    </row>
    <row r="16" spans="1:18" x14ac:dyDescent="0.25">
      <c r="A16" s="2" t="s">
        <v>50</v>
      </c>
      <c r="B16">
        <f>IF('Annual hospital cost prediction'!C19 = 1, 1, 0)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 hospital cost prediction</vt:lpstr>
      <vt:lpstr>Regression results</vt:lpstr>
      <vt:lpstr>Calculation sheet</vt:lpstr>
    </vt:vector>
  </TitlesOfParts>
  <Company>University of Oxford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Seamus Kent</dc:creator>
  <cp:lastModifiedBy>msdit</cp:lastModifiedBy>
  <dcterms:created xsi:type="dcterms:W3CDTF">2014-09-24T13:25:38Z</dcterms:created>
  <dcterms:modified xsi:type="dcterms:W3CDTF">2015-04-28T11:34:09Z</dcterms:modified>
</cp:coreProperties>
</file>